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88EDC36E-1C57-4233-BACD-09168F6ED858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J1693" i="1" a="1"/>
  <c r="J1693" i="1"/>
  <c r="G1693" i="1" a="1"/>
  <c r="G1693" i="1"/>
  <c r="F1693" i="1" a="1"/>
  <c r="F1693" i="1" s="1"/>
  <c r="H1693" i="1" a="1"/>
  <c r="H1693" i="1" s="1"/>
  <c r="I1693" i="1" a="1"/>
  <c r="I1693" i="1" s="1"/>
  <c r="Q1693" i="1" a="1"/>
  <c r="Q1693" i="1" s="1"/>
  <c r="P1693" i="1" a="1"/>
  <c r="P1693" i="1" s="1"/>
  <c r="O1693" i="1" a="1"/>
  <c r="O1693" i="1" s="1"/>
  <c r="N1693" i="1" a="1"/>
  <c r="N1693" i="1" s="1"/>
  <c r="M1693" i="1" a="1"/>
  <c r="M1693" i="1" s="1"/>
  <c r="L1693" i="1" a="1"/>
  <c r="L1693" i="1" s="1"/>
  <c r="K1693" i="1" a="1"/>
  <c r="K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Q2232" i="1" a="1"/>
  <c r="Q2232" i="1"/>
  <c r="M2232" i="1" a="1"/>
  <c r="M2232" i="1"/>
  <c r="O2232" i="1" a="1"/>
  <c r="O2232" i="1" s="1"/>
  <c r="P2232" i="1" a="1"/>
  <c r="P2232" i="1" s="1"/>
  <c r="L2232" i="1" a="1"/>
  <c r="L2232" i="1" s="1"/>
  <c r="N2232" i="1" a="1"/>
  <c r="N2232" i="1" s="1"/>
  <c r="N2227" i="1" a="1"/>
  <c r="N2227" i="1"/>
  <c r="N2228" i="1" s="1" a="1"/>
  <c r="N2228" i="1" s="1"/>
  <c r="I2228" i="1" a="1"/>
  <c r="I2228" i="1" s="1"/>
  <c r="G2229" i="1" a="1"/>
  <c r="G2229" i="1" s="1"/>
  <c r="G2230" i="1" s="1" a="1"/>
  <c r="G2230" i="1" s="1"/>
  <c r="M2229" i="1" a="1"/>
  <c r="M2229" i="1" s="1"/>
  <c r="J2229" i="1" a="1"/>
  <c r="J2229" i="1" s="1"/>
  <c r="I2229" i="1" a="1"/>
  <c r="I2229" i="1" s="1"/>
  <c r="I2230" i="1" s="1" a="1"/>
  <c r="I2230" i="1" s="1"/>
  <c r="L2231" i="1" a="1"/>
  <c r="L2231" i="1" s="1"/>
  <c r="I2231" i="1" a="1"/>
  <c r="I2231" i="1" s="1"/>
  <c r="K2232" i="1" a="1"/>
  <c r="K2232" i="1" s="1"/>
  <c r="N2231" i="1" a="1"/>
  <c r="N2231" i="1" s="1"/>
  <c r="G2231" i="1" a="1"/>
  <c r="G2231" i="1" s="1"/>
  <c r="O2227" i="1" a="1"/>
  <c r="O2227" i="1" s="1"/>
  <c r="Q2229" i="1" a="1"/>
  <c r="Q2229" i="1" s="1"/>
  <c r="Q2230" i="1" s="1" a="1"/>
  <c r="Q2230" i="1" s="1"/>
  <c r="N2229" i="1" a="1"/>
  <c r="N2229" i="1" s="1"/>
  <c r="N2230" i="1" s="1" a="1"/>
  <c r="N2230" i="1" s="1"/>
  <c r="L2229" i="1" a="1"/>
  <c r="L2229" i="1" s="1"/>
  <c r="L2230" i="1" s="1" a="1"/>
  <c r="L2230" i="1" s="1"/>
  <c r="P2231" i="1" a="1"/>
  <c r="P2231" i="1" s="1"/>
  <c r="K2230" i="1" a="1"/>
  <c r="K2230" i="1" s="1"/>
  <c r="H2231" i="1" a="1"/>
  <c r="H2231" i="1" s="1"/>
  <c r="F2229" i="1" a="1"/>
  <c r="F2229" i="1" s="1"/>
  <c r="F2230" i="1" s="1" a="1"/>
  <c r="F2230" i="1" s="1"/>
  <c r="K2229" i="1" a="1"/>
  <c r="K2229" i="1"/>
  <c r="H2232" i="1" a="1"/>
  <c r="H2232" i="1" s="1"/>
  <c r="G2232" i="1" a="1"/>
  <c r="G2232" i="1" s="1"/>
  <c r="Q2231" i="1" a="1"/>
  <c r="Q2231" i="1" s="1"/>
  <c r="J2231" i="1" a="1"/>
  <c r="J2231" i="1" s="1"/>
  <c r="J2230" i="1" a="1"/>
  <c r="J2230" i="1" s="1"/>
  <c r="F2231" i="1" a="1"/>
  <c r="F2231" i="1" s="1"/>
  <c r="M2227" i="1" a="1"/>
  <c r="M2227" i="1"/>
  <c r="M2228" i="1" s="1" a="1"/>
  <c r="M2228" i="1" s="1"/>
  <c r="O2228" i="1" a="1"/>
  <c r="O2228" i="1" s="1"/>
  <c r="H2227" i="1" a="1"/>
  <c r="H2227" i="1" s="1"/>
  <c r="H2228" i="1" s="1" a="1"/>
  <c r="H2228" i="1" s="1"/>
  <c r="P2228" i="1" a="1"/>
  <c r="P2228" i="1" s="1"/>
  <c r="P2227" i="1" a="1"/>
  <c r="P2227" i="1" s="1"/>
  <c r="J2232" i="1" a="1"/>
  <c r="J2232" i="1" s="1"/>
  <c r="O2231" i="1" a="1"/>
  <c r="O2231" i="1" s="1"/>
  <c r="P2229" i="1" a="1"/>
  <c r="P2229" i="1"/>
  <c r="P2230" i="1" s="1" a="1"/>
  <c r="P2230" i="1" s="1"/>
  <c r="K2227" i="1" a="1"/>
  <c r="K2227" i="1" s="1"/>
  <c r="K2228" i="1" s="1" a="1"/>
  <c r="K2228" i="1" s="1"/>
  <c r="I2232" i="1" a="1"/>
  <c r="I2232" i="1" s="1"/>
  <c r="M2230" i="1" a="1"/>
  <c r="M2230" i="1" s="1"/>
  <c r="H2229" i="1" a="1"/>
  <c r="H2229" i="1" s="1"/>
  <c r="H2230" i="1" s="1" a="1"/>
  <c r="H2230" i="1" s="1"/>
  <c r="J2227" i="1" a="1"/>
  <c r="J2227" i="1" s="1"/>
  <c r="J2228" i="1" s="1" a="1"/>
  <c r="J2228" i="1" s="1"/>
  <c r="L2227" i="1" a="1"/>
  <c r="L2227" i="1"/>
  <c r="L2228" i="1" s="1" a="1"/>
  <c r="L2228" i="1" s="1"/>
  <c r="F2232" i="1" a="1"/>
  <c r="F2232" i="1" s="1"/>
  <c r="Q2227" i="1" a="1"/>
  <c r="Q2227" i="1" s="1"/>
  <c r="Q2228" i="1" s="1" a="1"/>
  <c r="Q2228" i="1" s="1"/>
  <c r="M2231" i="1" a="1"/>
  <c r="M2231" i="1"/>
  <c r="K2231" i="1" a="1"/>
  <c r="K2231" i="1" s="1"/>
  <c r="I2227" i="1" a="1"/>
  <c r="I2227" i="1" s="1"/>
  <c r="O2229" i="1" a="1"/>
  <c r="O2229" i="1" s="1"/>
  <c r="O2230" i="1" s="1" a="1"/>
  <c r="O2230" i="1" s="1"/>
  <c r="Q2222" i="1" a="1"/>
  <c r="Q2222" i="1" s="1"/>
  <c r="H2226" i="1" a="1"/>
  <c r="H2226" i="1"/>
  <c r="M2225" i="1" a="1"/>
  <c r="M2225" i="1"/>
  <c r="P2221" i="1" a="1"/>
  <c r="P2221" i="1"/>
  <c r="O2224" i="1" a="1"/>
  <c r="O2224" i="1"/>
  <c r="F2224" i="1" a="1"/>
  <c r="F2224" i="1" s="1"/>
  <c r="F2225" i="1" s="1" a="1"/>
  <c r="F2225" i="1" s="1"/>
  <c r="N2222" i="1" a="1"/>
  <c r="N2222" i="1" s="1"/>
  <c r="H2221" i="1" a="1"/>
  <c r="H2221" i="1" s="1"/>
  <c r="G2224" i="1" a="1"/>
  <c r="G2224" i="1" s="1"/>
  <c r="G2227" i="1" a="1"/>
  <c r="G2227" i="1" s="1"/>
  <c r="G2228" i="1" s="1" a="1"/>
  <c r="G2228" i="1" s="1"/>
  <c r="F2227" i="1" a="1"/>
  <c r="F2227" i="1" s="1"/>
  <c r="F2228" i="1" s="1" a="1"/>
  <c r="F2228" i="1" s="1"/>
  <c r="Q2226" i="1" a="1"/>
  <c r="Q2226" i="1"/>
  <c r="P2226" i="1" a="1"/>
  <c r="P2226" i="1"/>
  <c r="M2224" i="1" a="1"/>
  <c r="M2224" i="1"/>
  <c r="O2226" i="1" a="1"/>
  <c r="O2226" i="1" s="1"/>
  <c r="N2226" i="1" a="1"/>
  <c r="N2226" i="1" s="1"/>
  <c r="M2226" i="1" a="1"/>
  <c r="M2226" i="1" s="1"/>
  <c r="K2224" i="1" a="1"/>
  <c r="K2224" i="1" s="1"/>
  <c r="K2225" i="1" s="1" a="1"/>
  <c r="K2225" i="1" s="1"/>
  <c r="J2225" i="1" a="1"/>
  <c r="J2225" i="1" s="1"/>
  <c r="M2222" i="1" a="1"/>
  <c r="M2222" i="1" s="1"/>
  <c r="Q2221" i="1" a="1"/>
  <c r="Q2221" i="1" s="1"/>
  <c r="L2224" i="1" a="1"/>
  <c r="L2224" i="1" s="1"/>
  <c r="L2225" i="1" s="1" a="1"/>
  <c r="L2225" i="1" s="1"/>
  <c r="O2221" i="1" a="1"/>
  <c r="O2221" i="1" s="1"/>
  <c r="I2224" i="1" a="1"/>
  <c r="I2224" i="1" s="1"/>
  <c r="I2225" i="1" s="1" a="1"/>
  <c r="I2225" i="1" s="1"/>
  <c r="L2226" i="1" a="1"/>
  <c r="L2226" i="1" s="1"/>
  <c r="G2226" i="1" a="1"/>
  <c r="G2226" i="1"/>
  <c r="J2224" i="1" a="1"/>
  <c r="J2224" i="1" s="1"/>
  <c r="Q2224" i="1" a="1"/>
  <c r="Q2224" i="1" s="1"/>
  <c r="Q2225" i="1" s="1" a="1"/>
  <c r="Q2225" i="1" s="1"/>
  <c r="N2221" i="1" a="1"/>
  <c r="N2221" i="1" s="1"/>
  <c r="P2222" i="1" a="1"/>
  <c r="P2222" i="1"/>
  <c r="J2222" i="1" a="1"/>
  <c r="J2222" i="1" s="1"/>
  <c r="M2221" i="1" a="1"/>
  <c r="M2221" i="1" s="1"/>
  <c r="K2222" i="1" a="1"/>
  <c r="K2222" i="1" s="1"/>
  <c r="H2224" i="1" a="1"/>
  <c r="H2224" i="1" s="1"/>
  <c r="H2225" i="1" s="1" a="1"/>
  <c r="H2225" i="1" s="1"/>
  <c r="G2222" i="1" a="1"/>
  <c r="G2222" i="1" s="1"/>
  <c r="O2222" i="1" a="1"/>
  <c r="O2222" i="1" s="1"/>
  <c r="H2222" i="1" a="1"/>
  <c r="H2222" i="1"/>
  <c r="K2221" i="1" a="1"/>
  <c r="K2221" i="1" s="1"/>
  <c r="F2221" i="1" a="1"/>
  <c r="F2221" i="1" s="1"/>
  <c r="F2222" i="1" a="1"/>
  <c r="F2222" i="1" s="1"/>
  <c r="I2221" i="1" a="1"/>
  <c r="I2221" i="1"/>
  <c r="J2221" i="1" a="1"/>
  <c r="J2221" i="1"/>
  <c r="I2226" i="1" a="1"/>
  <c r="I2226" i="1"/>
  <c r="G2221" i="1" a="1"/>
  <c r="G2221" i="1" s="1"/>
  <c r="L2222" i="1" a="1"/>
  <c r="L2222" i="1" s="1"/>
  <c r="I2222" i="1" a="1"/>
  <c r="I2222" i="1" s="1"/>
  <c r="F2226" i="1" a="1"/>
  <c r="F2226" i="1" s="1"/>
  <c r="K2226" i="1" a="1"/>
  <c r="K2226" i="1" s="1"/>
  <c r="J2226" i="1" a="1"/>
  <c r="J2226" i="1"/>
  <c r="O2225" i="1" a="1"/>
  <c r="O2225" i="1"/>
  <c r="G2225" i="1" a="1"/>
  <c r="G2225" i="1" s="1"/>
  <c r="N2224" i="1" a="1"/>
  <c r="N2224" i="1" s="1"/>
  <c r="N2225" i="1" s="1" a="1"/>
  <c r="N2225" i="1" s="1"/>
  <c r="L2221" i="1" a="1"/>
  <c r="L2221" i="1"/>
  <c r="P2224" i="1" a="1"/>
  <c r="P2224" i="1"/>
  <c r="P2225" i="1" s="1" a="1"/>
  <c r="P2225" i="1" s="1"/>
  <c r="O2216" i="1" a="1"/>
  <c r="O2216" i="1" s="1"/>
  <c r="F2216" i="1" a="1"/>
  <c r="F2216" i="1" s="1"/>
  <c r="K2216" i="1" a="1"/>
  <c r="K2216" i="1" s="1"/>
  <c r="Q2217" i="1" a="1"/>
  <c r="Q2217" i="1" s="1"/>
  <c r="M2220" i="1" a="1"/>
  <c r="M2220" i="1" s="1"/>
  <c r="L2220" i="1" a="1"/>
  <c r="L2220" i="1" s="1"/>
  <c r="K2220" i="1" a="1"/>
  <c r="K2220" i="1" s="1"/>
  <c r="I2220" i="1" a="1"/>
  <c r="I2220" i="1"/>
  <c r="J2216" i="1" a="1"/>
  <c r="J2216" i="1" s="1"/>
  <c r="M2219" i="1" a="1"/>
  <c r="M2219" i="1" s="1"/>
  <c r="G2217" i="1" a="1"/>
  <c r="G2217" i="1" s="1"/>
  <c r="L2219" i="1" a="1"/>
  <c r="L2219" i="1"/>
  <c r="I2216" i="1" a="1"/>
  <c r="I2216" i="1" s="1"/>
  <c r="F2218" i="1" a="1"/>
  <c r="F2218" i="1" s="1"/>
  <c r="P2217" i="1" a="1"/>
  <c r="P2217" i="1"/>
  <c r="P2218" i="1" s="1" a="1"/>
  <c r="P2218" i="1" s="1"/>
  <c r="I2217" i="1" a="1"/>
  <c r="I2217" i="1"/>
  <c r="I2218" i="1" s="1" a="1"/>
  <c r="I2218" i="1" s="1"/>
  <c r="M2218" i="1" a="1"/>
  <c r="M2218" i="1"/>
  <c r="L2217" i="1" a="1"/>
  <c r="L2217" i="1" s="1"/>
  <c r="L2218" i="1" s="1" a="1"/>
  <c r="L2218" i="1" s="1"/>
  <c r="N2217" i="1" a="1"/>
  <c r="N2217" i="1"/>
  <c r="N2218" i="1" s="1" a="1"/>
  <c r="N2218" i="1" s="1"/>
  <c r="P2216" i="1" a="1"/>
  <c r="P2216" i="1" s="1"/>
  <c r="F2220" i="1" a="1"/>
  <c r="F2220" i="1" s="1"/>
  <c r="G2216" i="1" a="1"/>
  <c r="G2216" i="1" s="1"/>
  <c r="G2219" i="1" a="1"/>
  <c r="G2219" i="1" s="1"/>
  <c r="G2220" i="1" s="1" a="1"/>
  <c r="G2220" i="1" s="1"/>
  <c r="F2217" i="1" a="1"/>
  <c r="F2217" i="1" s="1"/>
  <c r="F2219" i="1" a="1"/>
  <c r="F2219" i="1"/>
  <c r="P2219" i="1" a="1"/>
  <c r="P2219" i="1" s="1"/>
  <c r="P2220" i="1" s="1" a="1"/>
  <c r="P2220" i="1" s="1"/>
  <c r="M2216" i="1" a="1"/>
  <c r="M2216" i="1" s="1"/>
  <c r="O2219" i="1" a="1"/>
  <c r="O2219" i="1"/>
  <c r="O2220" i="1" s="1" a="1"/>
  <c r="O2220" i="1" s="1"/>
  <c r="K2219" i="1" a="1"/>
  <c r="K2219" i="1"/>
  <c r="K2217" i="1" a="1"/>
  <c r="K2217" i="1" s="1"/>
  <c r="K2218" i="1" s="1" a="1"/>
  <c r="K2218" i="1" s="1"/>
  <c r="H2217" i="1" a="1"/>
  <c r="H2217" i="1"/>
  <c r="H2218" i="1" s="1" a="1"/>
  <c r="H2218" i="1" s="1"/>
  <c r="H2216" i="1" a="1"/>
  <c r="H2216" i="1" s="1"/>
  <c r="Q2219" i="1" a="1"/>
  <c r="Q2219" i="1" s="1"/>
  <c r="Q2220" i="1" s="1" a="1"/>
  <c r="Q2220" i="1" s="1"/>
  <c r="N2219" i="1" a="1"/>
  <c r="N2219" i="1" s="1"/>
  <c r="N2220" i="1" s="1" a="1"/>
  <c r="N2220" i="1" s="1"/>
  <c r="J2219" i="1" a="1"/>
  <c r="J2219" i="1" s="1"/>
  <c r="J2220" i="1" s="1" a="1"/>
  <c r="J2220" i="1" s="1"/>
  <c r="I2219" i="1" a="1"/>
  <c r="I2219" i="1"/>
  <c r="L2216" i="1" a="1"/>
  <c r="L2216" i="1"/>
  <c r="H2219" i="1" a="1"/>
  <c r="H2219" i="1" s="1"/>
  <c r="H2220" i="1" s="1" a="1"/>
  <c r="H2220" i="1" s="1"/>
  <c r="Q2218" i="1" a="1"/>
  <c r="Q2218" i="1"/>
  <c r="O2217" i="1" a="1"/>
  <c r="O2217" i="1"/>
  <c r="O2218" i="1" s="1" a="1"/>
  <c r="O2218" i="1" s="1"/>
  <c r="J2217" i="1" a="1"/>
  <c r="J2217" i="1" s="1"/>
  <c r="J2218" i="1" s="1" a="1"/>
  <c r="J2218" i="1" s="1"/>
  <c r="N2216" i="1" a="1"/>
  <c r="N2216" i="1" s="1"/>
  <c r="G2218" i="1" a="1"/>
  <c r="G2218" i="1" s="1"/>
  <c r="M2217" i="1" a="1"/>
  <c r="M2217" i="1" s="1"/>
  <c r="Q2216" i="1" a="1"/>
  <c r="Q2216" i="1" s="1"/>
  <c r="O2212" i="1" a="1"/>
  <c r="O2212" i="1" s="1"/>
  <c r="J2215" i="1" a="1"/>
  <c r="J2215" i="1" s="1"/>
  <c r="I2212" i="1" a="1"/>
  <c r="I2212" i="1" s="1"/>
  <c r="H2212" i="1" a="1"/>
  <c r="H2212" i="1" s="1"/>
  <c r="L2210" i="1" a="1"/>
  <c r="L2210" i="1"/>
  <c r="F2212" i="1" a="1"/>
  <c r="F2212" i="1" s="1"/>
  <c r="I2210" i="1" a="1"/>
  <c r="I2210" i="1" s="1"/>
  <c r="M2210" i="1" a="1"/>
  <c r="M2210" i="1" s="1"/>
  <c r="F2210" i="1" a="1"/>
  <c r="F2210" i="1" s="1"/>
  <c r="J2212" i="1" a="1"/>
  <c r="J2212" i="1"/>
  <c r="P2214" i="1" a="1"/>
  <c r="P2214" i="1" s="1"/>
  <c r="P2215" i="1" s="1" a="1"/>
  <c r="P2215" i="1" s="1"/>
  <c r="K2214" i="1" a="1"/>
  <c r="K2214" i="1"/>
  <c r="K2215" i="1" s="1" a="1"/>
  <c r="K2215" i="1" s="1"/>
  <c r="G2214" i="1" a="1"/>
  <c r="G2214" i="1"/>
  <c r="G2215" i="1" s="1" a="1"/>
  <c r="G2215" i="1" s="1"/>
  <c r="Q2209" i="1" a="1"/>
  <c r="Q2209" i="1" s="1"/>
  <c r="O2209" i="1" a="1"/>
  <c r="O2209" i="1"/>
  <c r="M2209" i="1" a="1"/>
  <c r="M2209" i="1"/>
  <c r="Q2214" i="1" a="1"/>
  <c r="Q2214" i="1" s="1"/>
  <c r="Q2215" i="1" s="1" a="1"/>
  <c r="Q2215" i="1" s="1"/>
  <c r="F2214" i="1" a="1"/>
  <c r="F2214" i="1" s="1"/>
  <c r="F2215" i="1" s="1" a="1"/>
  <c r="F2215" i="1" s="1"/>
  <c r="O2214" i="1" a="1"/>
  <c r="O2214" i="1" s="1"/>
  <c r="O2215" i="1" s="1" a="1"/>
  <c r="O2215" i="1" s="1"/>
  <c r="N2214" i="1" a="1"/>
  <c r="N2214" i="1" s="1"/>
  <c r="N2215" i="1" s="1" a="1"/>
  <c r="N2215" i="1" s="1"/>
  <c r="J2214" i="1" a="1"/>
  <c r="J2214" i="1" s="1"/>
  <c r="G2212" i="1" a="1"/>
  <c r="G2212" i="1" s="1"/>
  <c r="P2209" i="1" a="1"/>
  <c r="P2209" i="1" s="1"/>
  <c r="K2212" i="1" a="1"/>
  <c r="K2212" i="1"/>
  <c r="P2211" i="1" a="1"/>
  <c r="P2211" i="1" s="1"/>
  <c r="N2211" i="1" a="1"/>
  <c r="N2211" i="1"/>
  <c r="I2214" i="1" a="1"/>
  <c r="I2214" i="1" s="1"/>
  <c r="I2215" i="1" s="1" a="1"/>
  <c r="I2215" i="1" s="1"/>
  <c r="Q2210" i="1" a="1"/>
  <c r="Q2210" i="1"/>
  <c r="O2210" i="1" a="1"/>
  <c r="O2210" i="1"/>
  <c r="L2214" i="1" a="1"/>
  <c r="L2214" i="1" s="1"/>
  <c r="L2215" i="1" s="1" a="1"/>
  <c r="L2215" i="1" s="1"/>
  <c r="H2214" i="1" a="1"/>
  <c r="H2214" i="1" s="1"/>
  <c r="H2215" i="1" s="1" a="1"/>
  <c r="H2215" i="1" s="1"/>
  <c r="Q2212" i="1" a="1"/>
  <c r="Q2212" i="1" s="1"/>
  <c r="P2212" i="1" a="1"/>
  <c r="P2212" i="1" s="1"/>
  <c r="N2212" i="1" a="1"/>
  <c r="N2212" i="1" s="1"/>
  <c r="J2210" i="1" a="1"/>
  <c r="J2210" i="1" s="1"/>
  <c r="M2212" i="1" a="1"/>
  <c r="M2212" i="1"/>
  <c r="K2210" i="1" a="1"/>
  <c r="K2210" i="1" s="1"/>
  <c r="G2210" i="1" a="1"/>
  <c r="G2210" i="1"/>
  <c r="F2211" i="1" a="1"/>
  <c r="F2211" i="1" s="1"/>
  <c r="L2211" i="1" a="1"/>
  <c r="L2211" i="1" s="1"/>
  <c r="J2211" i="1" a="1"/>
  <c r="J2211" i="1"/>
  <c r="N2209" i="1" a="1"/>
  <c r="N2209" i="1" s="1"/>
  <c r="Q2211" i="1" a="1"/>
  <c r="Q2211" i="1"/>
  <c r="H2211" i="1" a="1"/>
  <c r="H2211" i="1"/>
  <c r="L2209" i="1" a="1"/>
  <c r="L2209" i="1"/>
  <c r="N2210" i="1" a="1"/>
  <c r="N2210" i="1" s="1"/>
  <c r="I2211" i="1" a="1"/>
  <c r="I2211" i="1" s="1"/>
  <c r="P2210" i="1" a="1"/>
  <c r="P2210" i="1" s="1"/>
  <c r="L2212" i="1" a="1"/>
  <c r="L2212" i="1" s="1"/>
  <c r="G2211" i="1" a="1"/>
  <c r="G2211" i="1"/>
  <c r="O2211" i="1" a="1"/>
  <c r="O2211" i="1" s="1"/>
  <c r="H2210" i="1" a="1"/>
  <c r="H2210" i="1" s="1"/>
  <c r="M2214" i="1" a="1"/>
  <c r="M2214" i="1"/>
  <c r="K2211" i="1" a="1"/>
  <c r="K2211" i="1" s="1"/>
  <c r="M2215" i="1" a="1"/>
  <c r="M2215" i="1" s="1"/>
  <c r="M2211" i="1" a="1"/>
  <c r="M2211" i="1"/>
  <c r="Q2208" i="1" a="1"/>
  <c r="Q2208" i="1" s="1"/>
  <c r="Q2207" i="1" a="1"/>
  <c r="Q2207" i="1" s="1"/>
  <c r="K2207" i="1" a="1"/>
  <c r="K2207" i="1" s="1"/>
  <c r="L2208" i="1" a="1"/>
  <c r="L2208" i="1" s="1"/>
  <c r="K2208" i="1" a="1"/>
  <c r="K2208" i="1" s="1"/>
  <c r="N2207" i="1" a="1"/>
  <c r="N2207" i="1" s="1"/>
  <c r="I2205" i="1" a="1"/>
  <c r="I2205" i="1"/>
  <c r="G2207" i="1" a="1"/>
  <c r="G2207" i="1" s="1"/>
  <c r="G2205" i="1" a="1"/>
  <c r="G2205" i="1"/>
  <c r="H2207" i="1" a="1"/>
  <c r="H2207" i="1"/>
  <c r="F2207" i="1" a="1"/>
  <c r="F2207" i="1"/>
  <c r="G2208" i="1" a="1"/>
  <c r="G2208" i="1" s="1"/>
  <c r="O2204" i="1" a="1"/>
  <c r="O2204" i="1" s="1"/>
  <c r="K2209" i="1" a="1"/>
  <c r="K2209" i="1"/>
  <c r="J2209" i="1" a="1"/>
  <c r="J2209" i="1" s="1"/>
  <c r="O2207" i="1" a="1"/>
  <c r="O2207" i="1" s="1"/>
  <c r="O2208" i="1" a="1"/>
  <c r="O2208" i="1" s="1"/>
  <c r="I2209" i="1" a="1"/>
  <c r="I2209" i="1" s="1"/>
  <c r="G2209" i="1" a="1"/>
  <c r="G2209" i="1" s="1"/>
  <c r="O2206" i="1" a="1"/>
  <c r="O2206" i="1" s="1"/>
  <c r="H2209" i="1" a="1"/>
  <c r="H2209" i="1"/>
  <c r="M2205" i="1" a="1"/>
  <c r="M2205" i="1" s="1"/>
  <c r="P2204" i="1" a="1"/>
  <c r="P2204" i="1" s="1"/>
  <c r="F2209" i="1" a="1"/>
  <c r="F2209" i="1" s="1"/>
  <c r="P2208" i="1" a="1"/>
  <c r="P2208" i="1"/>
  <c r="N2208" i="1" a="1"/>
  <c r="N2208" i="1" s="1"/>
  <c r="M2208" i="1" a="1"/>
  <c r="M2208" i="1" s="1"/>
  <c r="O2205" i="1" a="1"/>
  <c r="O2205" i="1" s="1"/>
  <c r="I2208" i="1" a="1"/>
  <c r="I2208" i="1"/>
  <c r="F2206" i="1" a="1"/>
  <c r="F2206" i="1" s="1"/>
  <c r="N2204" i="1" a="1"/>
  <c r="N2204" i="1" s="1"/>
  <c r="J2208" i="1" a="1"/>
  <c r="J2208" i="1" s="1"/>
  <c r="F2208" i="1" a="1"/>
  <c r="F2208" i="1" s="1"/>
  <c r="M2206" i="1" a="1"/>
  <c r="M2206" i="1" s="1"/>
  <c r="J2206" i="1" a="1"/>
  <c r="J2206" i="1"/>
  <c r="P2207" i="1" a="1"/>
  <c r="P2207" i="1" s="1"/>
  <c r="Q2206" i="1" a="1"/>
  <c r="Q2206" i="1" s="1"/>
  <c r="H2206" i="1" a="1"/>
  <c r="H2206" i="1" s="1"/>
  <c r="F2205" i="1" a="1"/>
  <c r="F2205" i="1"/>
  <c r="M2204" i="1" a="1"/>
  <c r="M2204" i="1"/>
  <c r="P2206" i="1" a="1"/>
  <c r="P2206" i="1"/>
  <c r="L2204" i="1" a="1"/>
  <c r="L2204" i="1"/>
  <c r="G2206" i="1" a="1"/>
  <c r="G2206" i="1"/>
  <c r="H2205" i="1" a="1"/>
  <c r="H2205" i="1" s="1"/>
  <c r="I2206" i="1" a="1"/>
  <c r="I2206" i="1" s="1"/>
  <c r="N2206" i="1" a="1"/>
  <c r="N2206" i="1" s="1"/>
  <c r="K2204" i="1" a="1"/>
  <c r="K2204" i="1" s="1"/>
  <c r="H2204" i="1" a="1"/>
  <c r="H2204" i="1" s="1"/>
  <c r="M2207" i="1" a="1"/>
  <c r="M2207" i="1"/>
  <c r="L2207" i="1" a="1"/>
  <c r="L2207" i="1" s="1"/>
  <c r="J2207" i="1" a="1"/>
  <c r="J2207" i="1"/>
  <c r="Q2205" i="1" a="1"/>
  <c r="Q2205" i="1"/>
  <c r="H2208" i="1" a="1"/>
  <c r="H2208" i="1"/>
  <c r="L2206" i="1" a="1"/>
  <c r="L2206" i="1"/>
  <c r="Q2204" i="1" a="1"/>
  <c r="Q2204" i="1"/>
  <c r="I2207" i="1" a="1"/>
  <c r="I2207" i="1" s="1"/>
  <c r="K2206" i="1" a="1"/>
  <c r="K2206" i="1" s="1"/>
  <c r="P2205" i="1" a="1"/>
  <c r="P2205" i="1" s="1"/>
  <c r="N2205" i="1" a="1"/>
  <c r="N2205" i="1" s="1"/>
  <c r="J2204" i="1" a="1"/>
  <c r="J2204" i="1" s="1"/>
  <c r="L2205" i="1" a="1"/>
  <c r="L2205" i="1" s="1"/>
  <c r="I2204" i="1" a="1"/>
  <c r="I2204" i="1" s="1"/>
  <c r="K2205" i="1" a="1"/>
  <c r="K2205" i="1"/>
  <c r="J2205" i="1" a="1"/>
  <c r="J2205" i="1" s="1"/>
  <c r="L2201" i="1" a="1"/>
  <c r="L2201" i="1" s="1"/>
  <c r="H2199" i="1" a="1"/>
  <c r="H2199" i="1"/>
  <c r="O2199" i="1" a="1"/>
  <c r="O2199" i="1" s="1"/>
  <c r="P2201" i="1" a="1"/>
  <c r="P2201" i="1" s="1"/>
  <c r="K2203" i="1" a="1"/>
  <c r="K2203" i="1" s="1"/>
  <c r="F2199" i="1" a="1"/>
  <c r="F2199" i="1" s="1"/>
  <c r="J2202" i="1" a="1"/>
  <c r="J2202" i="1" s="1"/>
  <c r="M2201" i="1" a="1"/>
  <c r="M2201" i="1" s="1"/>
  <c r="Q2199" i="1" a="1"/>
  <c r="Q2199" i="1" s="1"/>
  <c r="L2203" i="1" a="1"/>
  <c r="L2203" i="1" s="1"/>
  <c r="K2199" i="1" a="1"/>
  <c r="K2199" i="1" s="1"/>
  <c r="H2200" i="1" a="1"/>
  <c r="H2200" i="1" s="1"/>
  <c r="I2200" i="1" a="1"/>
  <c r="I2200" i="1"/>
  <c r="G2204" i="1" a="1"/>
  <c r="G2204" i="1" s="1"/>
  <c r="N2202" i="1" a="1"/>
  <c r="N2202" i="1"/>
  <c r="I2202" i="1" a="1"/>
  <c r="I2202" i="1"/>
  <c r="J2201" i="1" a="1"/>
  <c r="J2201" i="1" s="1"/>
  <c r="O2201" i="1" a="1"/>
  <c r="O2201" i="1" s="1"/>
  <c r="N2201" i="1" a="1"/>
  <c r="N2201" i="1"/>
  <c r="K2201" i="1" a="1"/>
  <c r="K2201" i="1"/>
  <c r="F2204" i="1" a="1"/>
  <c r="F2204" i="1" s="1"/>
  <c r="O2200" i="1" a="1"/>
  <c r="O2200" i="1" s="1"/>
  <c r="G2201" i="1" a="1"/>
  <c r="G2201" i="1" s="1"/>
  <c r="F2202" i="1" a="1"/>
  <c r="F2202" i="1" s="1"/>
  <c r="P2200" i="1" a="1"/>
  <c r="P2200" i="1" s="1"/>
  <c r="Q2203" i="1" a="1"/>
  <c r="Q2203" i="1" s="1"/>
  <c r="M2202" i="1" a="1"/>
  <c r="M2202" i="1"/>
  <c r="N2199" i="1" a="1"/>
  <c r="N2199" i="1" s="1"/>
  <c r="I2199" i="1" a="1"/>
  <c r="I2199" i="1"/>
  <c r="I2203" i="1" a="1"/>
  <c r="I2203" i="1"/>
  <c r="K2200" i="1" a="1"/>
  <c r="K2200" i="1"/>
  <c r="H2203" i="1" a="1"/>
  <c r="H2203" i="1"/>
  <c r="O2202" i="1" a="1"/>
  <c r="O2202" i="1"/>
  <c r="J2200" i="1" a="1"/>
  <c r="J2200" i="1" s="1"/>
  <c r="L2200" i="1" a="1"/>
  <c r="L2200" i="1"/>
  <c r="L2199" i="1" a="1"/>
  <c r="L2199" i="1" s="1"/>
  <c r="F2200" i="1" a="1"/>
  <c r="F2200" i="1" s="1"/>
  <c r="Q2201" i="1" a="1"/>
  <c r="Q2201" i="1" s="1"/>
  <c r="Q2202" i="1" a="1"/>
  <c r="Q2202" i="1" s="1"/>
  <c r="P2202" i="1" a="1"/>
  <c r="P2202" i="1" s="1"/>
  <c r="G2202" i="1" a="1"/>
  <c r="G2202" i="1"/>
  <c r="F2201" i="1" a="1"/>
  <c r="F2201" i="1" s="1"/>
  <c r="P2198" i="1" a="1"/>
  <c r="P2198" i="1"/>
  <c r="G2200" i="1" a="1"/>
  <c r="G2200" i="1"/>
  <c r="O2203" i="1" a="1"/>
  <c r="O2203" i="1"/>
  <c r="H2201" i="1" a="1"/>
  <c r="H2201" i="1"/>
  <c r="M2200" i="1" a="1"/>
  <c r="M2200" i="1" s="1"/>
  <c r="G2199" i="1" a="1"/>
  <c r="G2199" i="1" s="1"/>
  <c r="P2203" i="1" a="1"/>
  <c r="P2203" i="1" s="1"/>
  <c r="J2203" i="1" a="1"/>
  <c r="J2203" i="1" s="1"/>
  <c r="N2203" i="1" a="1"/>
  <c r="N2203" i="1" s="1"/>
  <c r="Q2200" i="1" a="1"/>
  <c r="Q2200" i="1" s="1"/>
  <c r="J2199" i="1" a="1"/>
  <c r="J2199" i="1" s="1"/>
  <c r="M2203" i="1" a="1"/>
  <c r="M2203" i="1" s="1"/>
  <c r="M2199" i="1" a="1"/>
  <c r="M2199" i="1"/>
  <c r="G2203" i="1" a="1"/>
  <c r="G2203" i="1" s="1"/>
  <c r="F2203" i="1" a="1"/>
  <c r="F2203" i="1"/>
  <c r="L2202" i="1" a="1"/>
  <c r="L2202" i="1" s="1"/>
  <c r="K2202" i="1" a="1"/>
  <c r="K2202" i="1"/>
  <c r="H2202" i="1" a="1"/>
  <c r="H2202" i="1"/>
  <c r="P2199" i="1" a="1"/>
  <c r="P2199" i="1"/>
  <c r="N2200" i="1" a="1"/>
  <c r="N2200" i="1" s="1"/>
  <c r="I2201" i="1" a="1"/>
  <c r="I2201" i="1" s="1"/>
  <c r="Q2198" i="1" a="1"/>
  <c r="Q2198" i="1" s="1"/>
  <c r="J2195" i="1" a="1"/>
  <c r="J2195" i="1" s="1"/>
  <c r="O2193" i="1" a="1"/>
  <c r="O2193" i="1" s="1"/>
  <c r="M2194" i="1" a="1"/>
  <c r="M2194" i="1" s="1"/>
  <c r="N2196" i="1" a="1"/>
  <c r="N2196" i="1" s="1"/>
  <c r="O2198" i="1" a="1"/>
  <c r="O2198" i="1"/>
  <c r="N2198" i="1" a="1"/>
  <c r="N2198" i="1" s="1"/>
  <c r="M2198" i="1" a="1"/>
  <c r="M2198" i="1"/>
  <c r="L2198" i="1" a="1"/>
  <c r="L2198" i="1"/>
  <c r="K2198" i="1" a="1"/>
  <c r="K2198" i="1"/>
  <c r="K2195" i="1" a="1"/>
  <c r="K2195" i="1" s="1"/>
  <c r="I2194" i="1" a="1"/>
  <c r="I2194" i="1"/>
  <c r="F2196" i="1" a="1"/>
  <c r="F2196" i="1" s="1"/>
  <c r="M2195" i="1" a="1"/>
  <c r="M2195" i="1" s="1"/>
  <c r="H2198" i="1" a="1"/>
  <c r="H2198" i="1"/>
  <c r="Q2197" i="1" a="1"/>
  <c r="Q2197" i="1" s="1"/>
  <c r="J2198" i="1" a="1"/>
  <c r="J2198" i="1" s="1"/>
  <c r="I2198" i="1" a="1"/>
  <c r="I2198" i="1" s="1"/>
  <c r="G2198" i="1" a="1"/>
  <c r="G2198" i="1" s="1"/>
  <c r="F2198" i="1" a="1"/>
  <c r="F2198" i="1"/>
  <c r="P2197" i="1" a="1"/>
  <c r="P2197" i="1" s="1"/>
  <c r="I2197" i="1" a="1"/>
  <c r="I2197" i="1" s="1"/>
  <c r="P2196" i="1" a="1"/>
  <c r="P2196" i="1" s="1"/>
  <c r="M2196" i="1" a="1"/>
  <c r="M2196" i="1" s="1"/>
  <c r="J2196" i="1" a="1"/>
  <c r="J2196" i="1" s="1"/>
  <c r="I2195" i="1" a="1"/>
  <c r="I2195" i="1" s="1"/>
  <c r="N2195" i="1" a="1"/>
  <c r="N2195" i="1" s="1"/>
  <c r="O2194" i="1" a="1"/>
  <c r="O2194" i="1"/>
  <c r="L2196" i="1" a="1"/>
  <c r="L2196" i="1" s="1"/>
  <c r="I2196" i="1" a="1"/>
  <c r="I2196" i="1" s="1"/>
  <c r="H2194" i="1" a="1"/>
  <c r="H2194" i="1" s="1"/>
  <c r="J2197" i="1" a="1"/>
  <c r="J2197" i="1" s="1"/>
  <c r="M2197" i="1" a="1"/>
  <c r="M2197" i="1" s="1"/>
  <c r="K2197" i="1" a="1"/>
  <c r="K2197" i="1" s="1"/>
  <c r="F2197" i="1" a="1"/>
  <c r="F2197" i="1" s="1"/>
  <c r="K2196" i="1" a="1"/>
  <c r="K2196" i="1" s="1"/>
  <c r="L2194" i="1" a="1"/>
  <c r="L2194" i="1" s="1"/>
  <c r="G2194" i="1" a="1"/>
  <c r="G2194" i="1" s="1"/>
  <c r="G2196" i="1" a="1"/>
  <c r="G2196" i="1" s="1"/>
  <c r="P2194" i="1" a="1"/>
  <c r="P2194" i="1"/>
  <c r="Q2193" i="1" a="1"/>
  <c r="Q2193" i="1"/>
  <c r="G2197" i="1" a="1"/>
  <c r="G2197" i="1"/>
  <c r="Q2196" i="1" a="1"/>
  <c r="Q2196" i="1"/>
  <c r="Q2194" i="1" a="1"/>
  <c r="Q2194" i="1" s="1"/>
  <c r="K2194" i="1" a="1"/>
  <c r="K2194" i="1" s="1"/>
  <c r="H2196" i="1" a="1"/>
  <c r="H2196" i="1" s="1"/>
  <c r="N2194" i="1" a="1"/>
  <c r="N2194" i="1" s="1"/>
  <c r="N2193" i="1" a="1"/>
  <c r="N2193" i="1" s="1"/>
  <c r="F2195" i="1" a="1"/>
  <c r="F2195" i="1" s="1"/>
  <c r="O2197" i="1" a="1"/>
  <c r="O2197" i="1"/>
  <c r="N2197" i="1" a="1"/>
  <c r="N2197" i="1"/>
  <c r="L2197" i="1" a="1"/>
  <c r="L2197" i="1"/>
  <c r="J2194" i="1" a="1"/>
  <c r="J2194" i="1" s="1"/>
  <c r="H2197" i="1" a="1"/>
  <c r="H2197" i="1" s="1"/>
  <c r="O2196" i="1" a="1"/>
  <c r="O2196" i="1" s="1"/>
  <c r="L2195" i="1" a="1"/>
  <c r="L2195" i="1" s="1"/>
  <c r="F2194" i="1" a="1"/>
  <c r="F2194" i="1" s="1"/>
  <c r="H2195" i="1" a="1"/>
  <c r="H2195" i="1" s="1"/>
  <c r="P2193" i="1" a="1"/>
  <c r="P2193" i="1" s="1"/>
  <c r="G2195" i="1" a="1"/>
  <c r="G2195" i="1" s="1"/>
  <c r="Q2195" i="1" a="1"/>
  <c r="Q2195" i="1" s="1"/>
  <c r="P2195" i="1" a="1"/>
  <c r="P2195" i="1" s="1"/>
  <c r="O2195" i="1" a="1"/>
  <c r="O2195" i="1" s="1"/>
  <c r="M1317" i="1" a="1"/>
  <c r="M1317" i="1"/>
  <c r="G1318" i="1" a="1"/>
  <c r="G1318" i="1"/>
  <c r="F1318" i="1" a="1"/>
  <c r="F1318" i="1"/>
  <c r="G1317" i="1" a="1"/>
  <c r="G1317" i="1" s="1"/>
  <c r="J1317" i="1" a="1"/>
  <c r="J1317" i="1" s="1"/>
  <c r="H1317" i="1" a="1"/>
  <c r="H1317" i="1" s="1"/>
  <c r="Q1317" i="1" a="1"/>
  <c r="Q1317" i="1"/>
  <c r="L1317" i="1" a="1"/>
  <c r="L1317" i="1"/>
  <c r="F1317" i="1" a="1"/>
  <c r="F1317" i="1" s="1"/>
  <c r="N1317" i="1" a="1"/>
  <c r="N1317" i="1" s="1"/>
  <c r="H1318" i="1" a="1"/>
  <c r="H1318" i="1" s="1"/>
  <c r="P1317" i="1" a="1"/>
  <c r="P1317" i="1" s="1"/>
  <c r="I1317" i="1" a="1"/>
  <c r="I1317" i="1"/>
  <c r="O1317" i="1" a="1"/>
  <c r="O1317" i="1" s="1"/>
  <c r="K1317" i="1" a="1"/>
  <c r="K1317" i="1" s="1"/>
  <c r="F1263" i="1" a="1"/>
  <c r="F1263" i="1" s="1"/>
  <c r="O1263" i="1" a="1"/>
  <c r="O1263" i="1" s="1"/>
  <c r="L1263" i="1" a="1"/>
  <c r="L1263" i="1" s="1"/>
  <c r="Q1262" i="1" a="1"/>
  <c r="Q1262" i="1"/>
  <c r="M1263" i="1" a="1"/>
  <c r="M1263" i="1"/>
  <c r="I1263" i="1" a="1"/>
  <c r="I1263" i="1"/>
  <c r="K1263" i="1" a="1"/>
  <c r="K1263" i="1"/>
  <c r="L1262" i="1" a="1"/>
  <c r="L1262" i="1" s="1"/>
  <c r="N1263" i="1" a="1"/>
  <c r="N1263" i="1" s="1"/>
  <c r="H1263" i="1" a="1"/>
  <c r="H1263" i="1" s="1"/>
  <c r="G1263" i="1" a="1"/>
  <c r="G1263" i="1" s="1"/>
  <c r="J1263" i="1" a="1"/>
  <c r="J1263" i="1" s="1"/>
  <c r="Q1263" i="1" a="1"/>
  <c r="Q1263" i="1" s="1"/>
  <c r="P1262" i="1" a="1"/>
  <c r="P1262" i="1"/>
  <c r="N1262" i="1" a="1"/>
  <c r="N1262" i="1"/>
  <c r="M1262" i="1" a="1"/>
  <c r="M1262" i="1"/>
  <c r="O1262" i="1" a="1"/>
  <c r="O1262" i="1" s="1"/>
  <c r="P1263" i="1" a="1"/>
  <c r="P1263" i="1" s="1"/>
  <c r="L1257" i="1" a="1"/>
  <c r="L1257" i="1" s="1"/>
  <c r="F1258" i="1" a="1"/>
  <c r="F1258" i="1" s="1"/>
  <c r="H1257" i="1" a="1"/>
  <c r="H1257" i="1"/>
  <c r="Q1258" i="1" a="1"/>
  <c r="Q1258" i="1" s="1"/>
  <c r="G1258" i="1" a="1"/>
  <c r="G1258" i="1" s="1"/>
  <c r="M1258" i="1" a="1"/>
  <c r="M1258" i="1" s="1"/>
  <c r="I1257" i="1" a="1"/>
  <c r="I1257" i="1" s="1"/>
  <c r="L1260" i="1" a="1"/>
  <c r="L1260" i="1" s="1"/>
  <c r="K1259" i="1" a="1"/>
  <c r="K1259" i="1" s="1"/>
  <c r="N1257" i="1" a="1"/>
  <c r="N1257" i="1" s="1"/>
  <c r="H1258" i="1" a="1"/>
  <c r="H1258" i="1" s="1"/>
  <c r="J1258" i="1" a="1"/>
  <c r="J1258" i="1" s="1"/>
  <c r="N1258" i="1" a="1"/>
  <c r="N1258" i="1" s="1"/>
  <c r="K1262" i="1" a="1"/>
  <c r="K1262" i="1" s="1"/>
  <c r="M1259" i="1" a="1"/>
  <c r="M1259" i="1"/>
  <c r="M1257" i="1" a="1"/>
  <c r="M1257" i="1"/>
  <c r="J1262" i="1" a="1"/>
  <c r="J1262" i="1" s="1"/>
  <c r="J1259" i="1" a="1"/>
  <c r="J1259" i="1" s="1"/>
  <c r="I1262" i="1" a="1"/>
  <c r="I1262" i="1" s="1"/>
  <c r="H1262" i="1" a="1"/>
  <c r="H1262" i="1" s="1"/>
  <c r="Q1257" i="1" a="1"/>
  <c r="Q1257" i="1" s="1"/>
  <c r="O1261" i="1" a="1"/>
  <c r="O1261" i="1"/>
  <c r="F1260" i="1" a="1"/>
  <c r="F1260" i="1" s="1"/>
  <c r="O1259" i="1" a="1"/>
  <c r="O1259" i="1" s="1"/>
  <c r="F1259" i="1" a="1"/>
  <c r="F1259" i="1"/>
  <c r="I1261" i="1" a="1"/>
  <c r="I1261" i="1"/>
  <c r="G1262" i="1" a="1"/>
  <c r="G1262" i="1"/>
  <c r="P1260" i="1" a="1"/>
  <c r="P1260" i="1" s="1"/>
  <c r="P1259" i="1" a="1"/>
  <c r="P1259" i="1"/>
  <c r="L1259" i="1" a="1"/>
  <c r="L1259" i="1"/>
  <c r="G1259" i="1" a="1"/>
  <c r="G1259" i="1"/>
  <c r="H1259" i="1" a="1"/>
  <c r="H1259" i="1" s="1"/>
  <c r="F1262" i="1" a="1"/>
  <c r="F1262" i="1" s="1"/>
  <c r="Q1261" i="1" a="1"/>
  <c r="Q1261" i="1" s="1"/>
  <c r="P1261" i="1" a="1"/>
  <c r="P1261" i="1" s="1"/>
  <c r="N1261" i="1" a="1"/>
  <c r="N1261" i="1" s="1"/>
  <c r="H1260" i="1" a="1"/>
  <c r="H1260" i="1" s="1"/>
  <c r="M1261" i="1" a="1"/>
  <c r="M1261" i="1" s="1"/>
  <c r="J1261" i="1" a="1"/>
  <c r="J1261" i="1" s="1"/>
  <c r="L1261" i="1" a="1"/>
  <c r="L1261" i="1" s="1"/>
  <c r="O1260" i="1" a="1"/>
  <c r="O1260" i="1" s="1"/>
  <c r="P1257" i="1" a="1"/>
  <c r="P1257" i="1"/>
  <c r="Q1260" i="1" a="1"/>
  <c r="Q1260" i="1"/>
  <c r="J1260" i="1" a="1"/>
  <c r="J1260" i="1"/>
  <c r="G1260" i="1" a="1"/>
  <c r="G1260" i="1" s="1"/>
  <c r="H1261" i="1" a="1"/>
  <c r="H1261" i="1" s="1"/>
  <c r="K1261" i="1" a="1"/>
  <c r="K1261" i="1" s="1"/>
  <c r="G1261" i="1" a="1"/>
  <c r="G1261" i="1" s="1"/>
  <c r="K1257" i="1" a="1"/>
  <c r="K1257" i="1" s="1"/>
  <c r="F1261" i="1" a="1"/>
  <c r="F1261" i="1"/>
  <c r="P1258" i="1" a="1"/>
  <c r="P1258" i="1" s="1"/>
  <c r="K1260" i="1" a="1"/>
  <c r="K1260" i="1" s="1"/>
  <c r="J1257" i="1" a="1"/>
  <c r="J1257" i="1"/>
  <c r="O1258" i="1" a="1"/>
  <c r="O1258" i="1" s="1"/>
  <c r="L1258" i="1" a="1"/>
  <c r="L1258" i="1"/>
  <c r="K1258" i="1" a="1"/>
  <c r="K1258" i="1"/>
  <c r="O1257" i="1" a="1"/>
  <c r="O1257" i="1"/>
  <c r="N1260" i="1" a="1"/>
  <c r="N1260" i="1"/>
  <c r="M1260" i="1" a="1"/>
  <c r="M1260" i="1"/>
  <c r="I1260" i="1" a="1"/>
  <c r="I1260" i="1" s="1"/>
  <c r="Q1259" i="1" a="1"/>
  <c r="Q1259" i="1" s="1"/>
  <c r="N1259" i="1" a="1"/>
  <c r="N1259" i="1" s="1"/>
  <c r="I1259" i="1" a="1"/>
  <c r="I1259" i="1" s="1"/>
  <c r="I1258" i="1" a="1"/>
  <c r="I1258" i="1"/>
  <c r="O1256" i="1" a="1"/>
  <c r="O1256" i="1" s="1"/>
  <c r="M1256" i="1" a="1"/>
  <c r="M1256" i="1" s="1"/>
  <c r="L1252" i="1" a="1"/>
  <c r="L1252" i="1" s="1"/>
  <c r="Q1253" i="1" a="1"/>
  <c r="Q1253" i="1" s="1"/>
  <c r="N1256" i="1" a="1"/>
  <c r="N1256" i="1" s="1"/>
  <c r="L1255" i="1" a="1"/>
  <c r="L1255" i="1"/>
  <c r="K1256" i="1" a="1"/>
  <c r="K1256" i="1" s="1"/>
  <c r="J1253" i="1" a="1"/>
  <c r="J1253" i="1"/>
  <c r="J1256" i="1" a="1"/>
  <c r="J1256" i="1"/>
  <c r="I1256" i="1" a="1"/>
  <c r="I1256" i="1" s="1"/>
  <c r="N1254" i="1" a="1"/>
  <c r="N1254" i="1" s="1"/>
  <c r="J1255" i="1" a="1"/>
  <c r="J1255" i="1" s="1"/>
  <c r="Q1252" i="1" a="1"/>
  <c r="Q1252" i="1" s="1"/>
  <c r="G1254" i="1" a="1"/>
  <c r="G1254" i="1" s="1"/>
  <c r="O1252" i="1" a="1"/>
  <c r="O1252" i="1" s="1"/>
  <c r="Q1251" i="1" a="1"/>
  <c r="Q1251" i="1" s="1"/>
  <c r="P1253" i="1" a="1"/>
  <c r="P1253" i="1"/>
  <c r="H1256" i="1" a="1"/>
  <c r="H1256" i="1"/>
  <c r="G1256" i="1" a="1"/>
  <c r="G1256" i="1"/>
  <c r="K1255" i="1" a="1"/>
  <c r="K1255" i="1" s="1"/>
  <c r="F1255" i="1" a="1"/>
  <c r="F1255" i="1" s="1"/>
  <c r="H1255" i="1" a="1"/>
  <c r="H1255" i="1" s="1"/>
  <c r="J1254" i="1" a="1"/>
  <c r="J1254" i="1"/>
  <c r="O1253" i="1" a="1"/>
  <c r="O1253" i="1" s="1"/>
  <c r="G1255" i="1" a="1"/>
  <c r="G1255" i="1" s="1"/>
  <c r="I1253" i="1" a="1"/>
  <c r="I1253" i="1" s="1"/>
  <c r="H1254" i="1" a="1"/>
  <c r="H1254" i="1" s="1"/>
  <c r="P1255" i="1" a="1"/>
  <c r="P1255" i="1" s="1"/>
  <c r="N1255" i="1" a="1"/>
  <c r="N1255" i="1" s="1"/>
  <c r="P1254" i="1" a="1"/>
  <c r="P1254" i="1"/>
  <c r="O1254" i="1" a="1"/>
  <c r="O1254" i="1" s="1"/>
  <c r="L1254" i="1" a="1"/>
  <c r="L1254" i="1" s="1"/>
  <c r="H1253" i="1" a="1"/>
  <c r="H1253" i="1" s="1"/>
  <c r="F1253" i="1" a="1"/>
  <c r="F1253" i="1"/>
  <c r="K1252" i="1" a="1"/>
  <c r="K1252" i="1" s="1"/>
  <c r="F1252" i="1" a="1"/>
  <c r="F1252" i="1"/>
  <c r="I1255" i="1" a="1"/>
  <c r="I1255" i="1"/>
  <c r="K1254" i="1" a="1"/>
  <c r="K1254" i="1" s="1"/>
  <c r="F1256" i="1" a="1"/>
  <c r="F1256" i="1" s="1"/>
  <c r="M1255" i="1" a="1"/>
  <c r="M1255" i="1" s="1"/>
  <c r="F1254" i="1" a="1"/>
  <c r="F1254" i="1" s="1"/>
  <c r="M1252" i="1" a="1"/>
  <c r="M1252" i="1"/>
  <c r="L1253" i="1" a="1"/>
  <c r="L1253" i="1" s="1"/>
  <c r="K1253" i="1" a="1"/>
  <c r="K1253" i="1"/>
  <c r="P1252" i="1" a="1"/>
  <c r="P1252" i="1" s="1"/>
  <c r="G1253" i="1" a="1"/>
  <c r="G1253" i="1"/>
  <c r="H1252" i="1" a="1"/>
  <c r="H1252" i="1" s="1"/>
  <c r="M1253" i="1" a="1"/>
  <c r="M1253" i="1"/>
  <c r="P1251" i="1" a="1"/>
  <c r="P1251" i="1" s="1"/>
  <c r="Q1254" i="1" a="1"/>
  <c r="Q1254" i="1"/>
  <c r="L1256" i="1" a="1"/>
  <c r="L1256" i="1"/>
  <c r="I1252" i="1" a="1"/>
  <c r="I1252" i="1" s="1"/>
  <c r="Q1255" i="1" a="1"/>
  <c r="Q1255" i="1" s="1"/>
  <c r="F1257" i="1" a="1"/>
  <c r="F1257" i="1" s="1"/>
  <c r="N1253" i="1" a="1"/>
  <c r="N1253" i="1" s="1"/>
  <c r="J1252" i="1" a="1"/>
  <c r="J1252" i="1"/>
  <c r="M1254" i="1" a="1"/>
  <c r="M1254" i="1" s="1"/>
  <c r="N1252" i="1" a="1"/>
  <c r="N1252" i="1" s="1"/>
  <c r="G1252" i="1" a="1"/>
  <c r="G1252" i="1" s="1"/>
  <c r="G1257" i="1" a="1"/>
  <c r="G1257" i="1"/>
  <c r="O1255" i="1" a="1"/>
  <c r="O1255" i="1" s="1"/>
  <c r="Q1256" i="1" a="1"/>
  <c r="Q1256" i="1"/>
  <c r="I1254" i="1" a="1"/>
  <c r="I1254" i="1" s="1"/>
  <c r="P1256" i="1" a="1"/>
  <c r="P1256" i="1"/>
  <c r="O1246" i="1" a="1"/>
  <c r="O1246" i="1" s="1"/>
  <c r="J1249" i="1" a="1"/>
  <c r="J1249" i="1" s="1"/>
  <c r="I1249" i="1" a="1"/>
  <c r="I1249" i="1" s="1"/>
  <c r="O1251" i="1" a="1"/>
  <c r="O1251" i="1" s="1"/>
  <c r="H1251" i="1" a="1"/>
  <c r="H1251" i="1" s="1"/>
  <c r="M1247" i="1" a="1"/>
  <c r="M1247" i="1" s="1"/>
  <c r="K1247" i="1" a="1"/>
  <c r="K1247" i="1" s="1"/>
  <c r="P1246" i="1" a="1"/>
  <c r="P1246" i="1" s="1"/>
  <c r="J1247" i="1" a="1"/>
  <c r="J1247" i="1" s="1"/>
  <c r="L1248" i="1" a="1"/>
  <c r="L1248" i="1" s="1"/>
  <c r="Q1250" i="1" a="1"/>
  <c r="Q1250" i="1" s="1"/>
  <c r="H1248" i="1" a="1"/>
  <c r="H1248" i="1" s="1"/>
  <c r="M1251" i="1" a="1"/>
  <c r="M1251" i="1"/>
  <c r="I1251" i="1" a="1"/>
  <c r="I1251" i="1"/>
  <c r="G1251" i="1" a="1"/>
  <c r="G1251" i="1" s="1"/>
  <c r="P1250" i="1" a="1"/>
  <c r="P1250" i="1" s="1"/>
  <c r="O1250" i="1" a="1"/>
  <c r="O1250" i="1" s="1"/>
  <c r="M1250" i="1" a="1"/>
  <c r="M1250" i="1" s="1"/>
  <c r="I1248" i="1" a="1"/>
  <c r="I1248" i="1" s="1"/>
  <c r="H1247" i="1" a="1"/>
  <c r="H1247" i="1" s="1"/>
  <c r="G1247" i="1" a="1"/>
  <c r="G1247" i="1" s="1"/>
  <c r="O1248" i="1" a="1"/>
  <c r="O1248" i="1"/>
  <c r="G1250" i="1" a="1"/>
  <c r="G1250" i="1" s="1"/>
  <c r="H1249" i="1" a="1"/>
  <c r="H1249" i="1" s="1"/>
  <c r="M1248" i="1" a="1"/>
  <c r="M1248" i="1"/>
  <c r="O1249" i="1" a="1"/>
  <c r="O1249" i="1"/>
  <c r="F1248" i="1" a="1"/>
  <c r="F1248" i="1"/>
  <c r="J1250" i="1" a="1"/>
  <c r="J1250" i="1"/>
  <c r="H1250" i="1" a="1"/>
  <c r="H1250" i="1"/>
  <c r="Q1247" i="1" a="1"/>
  <c r="Q1247" i="1" s="1"/>
  <c r="I1250" i="1" a="1"/>
  <c r="I1250" i="1" s="1"/>
  <c r="F1250" i="1" a="1"/>
  <c r="F1250" i="1" s="1"/>
  <c r="P1249" i="1" a="1"/>
  <c r="P1249" i="1" s="1"/>
  <c r="N1249" i="1" a="1"/>
  <c r="N1249" i="1"/>
  <c r="M1249" i="1" a="1"/>
  <c r="M1249" i="1" s="1"/>
  <c r="K1249" i="1" a="1"/>
  <c r="K1249" i="1"/>
  <c r="N1247" i="1" a="1"/>
  <c r="N1247" i="1" s="1"/>
  <c r="M1246" i="1" a="1"/>
  <c r="M1246" i="1"/>
  <c r="Q1248" i="1" a="1"/>
  <c r="Q1248" i="1"/>
  <c r="J1248" i="1" a="1"/>
  <c r="J1248" i="1"/>
  <c r="L1246" i="1" a="1"/>
  <c r="L1246" i="1" s="1"/>
  <c r="N1248" i="1" a="1"/>
  <c r="N1248" i="1"/>
  <c r="K1250" i="1" a="1"/>
  <c r="K1250" i="1"/>
  <c r="L1251" i="1" a="1"/>
  <c r="L1251" i="1" s="1"/>
  <c r="K1251" i="1" a="1"/>
  <c r="K1251" i="1" s="1"/>
  <c r="J1251" i="1" a="1"/>
  <c r="J1251" i="1" s="1"/>
  <c r="P1248" i="1" a="1"/>
  <c r="P1248" i="1" s="1"/>
  <c r="F1251" i="1" a="1"/>
  <c r="F1251" i="1"/>
  <c r="L1250" i="1" a="1"/>
  <c r="L1250" i="1" s="1"/>
  <c r="G1249" i="1" a="1"/>
  <c r="G1249" i="1"/>
  <c r="F1249" i="1" a="1"/>
  <c r="F1249" i="1"/>
  <c r="G1248" i="1" a="1"/>
  <c r="G1248" i="1" s="1"/>
  <c r="P1247" i="1" a="1"/>
  <c r="P1247" i="1" s="1"/>
  <c r="O1247" i="1" a="1"/>
  <c r="O1247" i="1" s="1"/>
  <c r="F1247" i="1" a="1"/>
  <c r="F1247" i="1"/>
  <c r="Q1246" i="1" a="1"/>
  <c r="Q1246" i="1" s="1"/>
  <c r="N1251" i="1" a="1"/>
  <c r="N1251" i="1"/>
  <c r="N1250" i="1" a="1"/>
  <c r="N1250" i="1" s="1"/>
  <c r="I1247" i="1" a="1"/>
  <c r="I1247" i="1" s="1"/>
  <c r="L1247" i="1" a="1"/>
  <c r="L1247" i="1" s="1"/>
  <c r="L1249" i="1" a="1"/>
  <c r="L1249" i="1" s="1"/>
  <c r="K1248" i="1" a="1"/>
  <c r="K1248" i="1" s="1"/>
  <c r="N1246" i="1" a="1"/>
  <c r="N1246" i="1" s="1"/>
  <c r="Q1249" i="1" a="1"/>
  <c r="Q1249" i="1"/>
  <c r="H1244" i="1" a="1"/>
  <c r="H1244" i="1"/>
  <c r="G1244" i="1" a="1"/>
  <c r="G1244" i="1"/>
  <c r="O1243" i="1" a="1"/>
  <c r="O1243" i="1"/>
  <c r="Q1242" i="1" a="1"/>
  <c r="Q1242" i="1"/>
  <c r="O1241" i="1" a="1"/>
  <c r="O1241" i="1"/>
  <c r="N1241" i="1" a="1"/>
  <c r="N1241" i="1" s="1"/>
  <c r="J1241" i="1" a="1"/>
  <c r="J1241" i="1"/>
  <c r="I1241" i="1" a="1"/>
  <c r="I1241" i="1" s="1"/>
  <c r="L1242" i="1" a="1"/>
  <c r="L1242" i="1" s="1"/>
  <c r="P1243" i="1" a="1"/>
  <c r="P1243" i="1" s="1"/>
  <c r="M1241" i="1" a="1"/>
  <c r="M1241" i="1" s="1"/>
  <c r="F1243" i="1" a="1"/>
  <c r="F1243" i="1"/>
  <c r="P1242" i="1" a="1"/>
  <c r="P1242" i="1" s="1"/>
  <c r="K1242" i="1" a="1"/>
  <c r="K1242" i="1" s="1"/>
  <c r="H1242" i="1" a="1"/>
  <c r="H1242" i="1"/>
  <c r="F1246" i="1" a="1"/>
  <c r="F1246" i="1"/>
  <c r="J1245" i="1" a="1"/>
  <c r="J1245" i="1"/>
  <c r="I1245" i="1" a="1"/>
  <c r="I1245" i="1"/>
  <c r="K1246" i="1" a="1"/>
  <c r="K1246" i="1"/>
  <c r="I1243" i="1" a="1"/>
  <c r="I1243" i="1"/>
  <c r="Q1244" i="1" a="1"/>
  <c r="Q1244" i="1" s="1"/>
  <c r="O1245" i="1" a="1"/>
  <c r="O1245" i="1" s="1"/>
  <c r="H1243" i="1" a="1"/>
  <c r="H1243" i="1" s="1"/>
  <c r="O1242" i="1" a="1"/>
  <c r="O1242" i="1" s="1"/>
  <c r="J1246" i="1" a="1"/>
  <c r="J1246" i="1" s="1"/>
  <c r="G1246" i="1" a="1"/>
  <c r="G1246" i="1"/>
  <c r="L1243" i="1" a="1"/>
  <c r="L1243" i="1" s="1"/>
  <c r="F1245" i="1" a="1"/>
  <c r="F1245" i="1"/>
  <c r="M1245" i="1" a="1"/>
  <c r="M1245" i="1" s="1"/>
  <c r="G1242" i="1" a="1"/>
  <c r="G1242" i="1"/>
  <c r="N1243" i="1" a="1"/>
  <c r="N1243" i="1"/>
  <c r="M1244" i="1" a="1"/>
  <c r="M1244" i="1" s="1"/>
  <c r="Q1245" i="1" a="1"/>
  <c r="Q1245" i="1" s="1"/>
  <c r="K1241" i="1" a="1"/>
  <c r="K1241" i="1" s="1"/>
  <c r="K1245" i="1" a="1"/>
  <c r="K1245" i="1" s="1"/>
  <c r="K1243" i="1" a="1"/>
  <c r="K1243" i="1" s="1"/>
  <c r="I1242" i="1" a="1"/>
  <c r="I1242" i="1" s="1"/>
  <c r="N1244" i="1" a="1"/>
  <c r="N1244" i="1" s="1"/>
  <c r="G1243" i="1" a="1"/>
  <c r="G1243" i="1" s="1"/>
  <c r="K1244" i="1" a="1"/>
  <c r="K1244" i="1"/>
  <c r="Q1241" i="1" a="1"/>
  <c r="Q1241" i="1" s="1"/>
  <c r="P1241" i="1" a="1"/>
  <c r="P1241" i="1" s="1"/>
  <c r="I1244" i="1" a="1"/>
  <c r="I1244" i="1" s="1"/>
  <c r="L1241" i="1" a="1"/>
  <c r="L1241" i="1" s="1"/>
  <c r="H1241" i="1" a="1"/>
  <c r="H1241" i="1"/>
  <c r="J1242" i="1" a="1"/>
  <c r="J1242" i="1"/>
  <c r="F1244" i="1" a="1"/>
  <c r="F1244" i="1"/>
  <c r="Q1243" i="1" a="1"/>
  <c r="Q1243" i="1"/>
  <c r="J1243" i="1" a="1"/>
  <c r="J1243" i="1"/>
  <c r="N1242" i="1" a="1"/>
  <c r="N1242" i="1" s="1"/>
  <c r="F1242" i="1" a="1"/>
  <c r="F1242" i="1" s="1"/>
  <c r="I1246" i="1" a="1"/>
  <c r="I1246" i="1" s="1"/>
  <c r="H1246" i="1" a="1"/>
  <c r="H1246" i="1" s="1"/>
  <c r="P1245" i="1" a="1"/>
  <c r="P1245" i="1" s="1"/>
  <c r="N1245" i="1" a="1"/>
  <c r="N1245" i="1" s="1"/>
  <c r="L1245" i="1" a="1"/>
  <c r="L1245" i="1"/>
  <c r="M1243" i="1" a="1"/>
  <c r="M1243" i="1"/>
  <c r="G1245" i="1" a="1"/>
  <c r="G1245" i="1" s="1"/>
  <c r="M1242" i="1" a="1"/>
  <c r="M1242" i="1"/>
  <c r="H1245" i="1" a="1"/>
  <c r="H1245" i="1"/>
  <c r="P1244" i="1" a="1"/>
  <c r="P1244" i="1"/>
  <c r="O1244" i="1" a="1"/>
  <c r="O1244" i="1"/>
  <c r="L1244" i="1" a="1"/>
  <c r="L1244" i="1"/>
  <c r="J1244" i="1" a="1"/>
  <c r="J1244" i="1" s="1"/>
  <c r="Q1238" i="1" a="1"/>
  <c r="Q1238" i="1" s="1"/>
  <c r="J1236" i="1" a="1"/>
  <c r="J1236" i="1" s="1"/>
  <c r="O1237" i="1" a="1"/>
  <c r="O1237" i="1" s="1"/>
  <c r="G1241" i="1" a="1"/>
  <c r="G1241" i="1"/>
  <c r="F1241" i="1" a="1"/>
  <c r="F1241" i="1" s="1"/>
  <c r="Q1240" i="1" a="1"/>
  <c r="Q1240" i="1"/>
  <c r="P1240" i="1" a="1"/>
  <c r="P1240" i="1"/>
  <c r="O1240" i="1" a="1"/>
  <c r="O1240" i="1"/>
  <c r="O1239" i="1" a="1"/>
  <c r="O1239" i="1"/>
  <c r="I1239" i="1" a="1"/>
  <c r="I1239" i="1"/>
  <c r="J1237" i="1" a="1"/>
  <c r="J1237" i="1" s="1"/>
  <c r="P1238" i="1" a="1"/>
  <c r="P1238" i="1" s="1"/>
  <c r="I1238" i="1" a="1"/>
  <c r="I1238" i="1" s="1"/>
  <c r="N1238" i="1" a="1"/>
  <c r="N1238" i="1" s="1"/>
  <c r="F1238" i="1" a="1"/>
  <c r="F1238" i="1" s="1"/>
  <c r="G1236" i="1" a="1"/>
  <c r="G1236" i="1" s="1"/>
  <c r="F1236" i="1" a="1"/>
  <c r="F1236" i="1" s="1"/>
  <c r="L1238" i="1" a="1"/>
  <c r="L1238" i="1"/>
  <c r="P1236" i="1" a="1"/>
  <c r="P1236" i="1" s="1"/>
  <c r="M1240" i="1" a="1"/>
  <c r="M1240" i="1"/>
  <c r="J1239" i="1" a="1"/>
  <c r="J1239" i="1" s="1"/>
  <c r="O1238" i="1" a="1"/>
  <c r="O1238" i="1" s="1"/>
  <c r="J1238" i="1" a="1"/>
  <c r="J1238" i="1"/>
  <c r="L1237" i="1" a="1"/>
  <c r="L1237" i="1"/>
  <c r="H1237" i="1" a="1"/>
  <c r="H1237" i="1"/>
  <c r="H1239" i="1" a="1"/>
  <c r="H1239" i="1"/>
  <c r="P1237" i="1" a="1"/>
  <c r="P1237" i="1" s="1"/>
  <c r="F1237" i="1" a="1"/>
  <c r="F1237" i="1" s="1"/>
  <c r="K1236" i="1" a="1"/>
  <c r="K1236" i="1" s="1"/>
  <c r="H1238" i="1" a="1"/>
  <c r="H1238" i="1" s="1"/>
  <c r="N1240" i="1" a="1"/>
  <c r="N1240" i="1" s="1"/>
  <c r="P1235" i="1" a="1"/>
  <c r="P1235" i="1"/>
  <c r="L1240" i="1" a="1"/>
  <c r="L1240" i="1" s="1"/>
  <c r="K1240" i="1" a="1"/>
  <c r="K1240" i="1"/>
  <c r="M1236" i="1" a="1"/>
  <c r="M1236" i="1"/>
  <c r="G1237" i="1" a="1"/>
  <c r="G1237" i="1"/>
  <c r="I1240" i="1" a="1"/>
  <c r="I1240" i="1"/>
  <c r="K1238" i="1" a="1"/>
  <c r="K1238" i="1" s="1"/>
  <c r="H1240" i="1" a="1"/>
  <c r="H1240" i="1" s="1"/>
  <c r="G1240" i="1" a="1"/>
  <c r="G1240" i="1" s="1"/>
  <c r="F1240" i="1" a="1"/>
  <c r="F1240" i="1"/>
  <c r="Q1239" i="1" a="1"/>
  <c r="Q1239" i="1" s="1"/>
  <c r="N1239" i="1" a="1"/>
  <c r="N1239" i="1" s="1"/>
  <c r="N1237" i="1" a="1"/>
  <c r="N1237" i="1" s="1"/>
  <c r="L1239" i="1" a="1"/>
  <c r="L1239" i="1" s="1"/>
  <c r="I1236" i="1" a="1"/>
  <c r="I1236" i="1" s="1"/>
  <c r="M1238" i="1" a="1"/>
  <c r="M1238" i="1" s="1"/>
  <c r="Q1235" i="1" a="1"/>
  <c r="Q1235" i="1"/>
  <c r="Q1237" i="1" a="1"/>
  <c r="Q1237" i="1"/>
  <c r="K1237" i="1" a="1"/>
  <c r="K1237" i="1"/>
  <c r="N1236" i="1" a="1"/>
  <c r="N1236" i="1" s="1"/>
  <c r="H1236" i="1" a="1"/>
  <c r="H1236" i="1" s="1"/>
  <c r="K1239" i="1" a="1"/>
  <c r="K1239" i="1" s="1"/>
  <c r="G1238" i="1" a="1"/>
  <c r="G1238" i="1" s="1"/>
  <c r="L1236" i="1" a="1"/>
  <c r="L1236" i="1" s="1"/>
  <c r="I1237" i="1" a="1"/>
  <c r="I1237" i="1" s="1"/>
  <c r="M1239" i="1" a="1"/>
  <c r="M1239" i="1" s="1"/>
  <c r="F1239" i="1" a="1"/>
  <c r="F1239" i="1" s="1"/>
  <c r="M1237" i="1" a="1"/>
  <c r="M1237" i="1" s="1"/>
  <c r="Q1236" i="1" a="1"/>
  <c r="Q1236" i="1"/>
  <c r="P1239" i="1" a="1"/>
  <c r="P1239" i="1" s="1"/>
  <c r="J1240" i="1" a="1"/>
  <c r="J1240" i="1" s="1"/>
  <c r="G1239" i="1" a="1"/>
  <c r="G1239" i="1" s="1"/>
  <c r="O1236" i="1" a="1"/>
  <c r="O1236" i="1" s="1"/>
  <c r="M1234" i="1" a="1"/>
  <c r="M1234" i="1" s="1"/>
  <c r="L1234" i="1" a="1"/>
  <c r="L1234" i="1"/>
  <c r="H1232" i="1" a="1"/>
  <c r="H1232" i="1" s="1"/>
  <c r="O1233" i="1" a="1"/>
  <c r="O1233" i="1"/>
  <c r="G1231" i="1" a="1"/>
  <c r="G1231" i="1"/>
  <c r="J1233" i="1" a="1"/>
  <c r="J1233" i="1" s="1"/>
  <c r="K1233" i="1" a="1"/>
  <c r="K1233" i="1" s="1"/>
  <c r="J1234" i="1" a="1"/>
  <c r="J1234" i="1" s="1"/>
  <c r="P1232" i="1" a="1"/>
  <c r="P1232" i="1" s="1"/>
  <c r="N1235" i="1" a="1"/>
  <c r="N1235" i="1" s="1"/>
  <c r="M1235" i="1" a="1"/>
  <c r="M1235" i="1" s="1"/>
  <c r="J1232" i="1" a="1"/>
  <c r="J1232" i="1"/>
  <c r="P1231" i="1" a="1"/>
  <c r="P1231" i="1"/>
  <c r="K1235" i="1" a="1"/>
  <c r="K1235" i="1" s="1"/>
  <c r="F1232" i="1" a="1"/>
  <c r="F1232" i="1" s="1"/>
  <c r="N1230" i="1" a="1"/>
  <c r="N1230" i="1"/>
  <c r="Q1233" i="1" a="1"/>
  <c r="Q1233" i="1"/>
  <c r="H1231" i="1" a="1"/>
  <c r="H1231" i="1"/>
  <c r="I1235" i="1" a="1"/>
  <c r="I1235" i="1"/>
  <c r="P1234" i="1" a="1"/>
  <c r="P1234" i="1" s="1"/>
  <c r="L1233" i="1" a="1"/>
  <c r="L1233" i="1" s="1"/>
  <c r="P1230" i="1" a="1"/>
  <c r="P1230" i="1" s="1"/>
  <c r="H1233" i="1" a="1"/>
  <c r="H1233" i="1" s="1"/>
  <c r="I1233" i="1" a="1"/>
  <c r="I1233" i="1" s="1"/>
  <c r="H1235" i="1" a="1"/>
  <c r="H1235" i="1" s="1"/>
  <c r="G1235" i="1" a="1"/>
  <c r="G1235" i="1" s="1"/>
  <c r="F1233" i="1" a="1"/>
  <c r="F1233" i="1" s="1"/>
  <c r="L1231" i="1" a="1"/>
  <c r="L1231" i="1" s="1"/>
  <c r="O1234" i="1" a="1"/>
  <c r="O1234" i="1"/>
  <c r="F1234" i="1" a="1"/>
  <c r="F1234" i="1"/>
  <c r="K1231" i="1" a="1"/>
  <c r="K1231" i="1" s="1"/>
  <c r="M1230" i="1" a="1"/>
  <c r="M1230" i="1" s="1"/>
  <c r="H1234" i="1" a="1"/>
  <c r="H1234" i="1" s="1"/>
  <c r="G1233" i="1" a="1"/>
  <c r="G1233" i="1" s="1"/>
  <c r="Q1232" i="1" a="1"/>
  <c r="Q1232" i="1" s="1"/>
  <c r="M1232" i="1" a="1"/>
  <c r="M1232" i="1" s="1"/>
  <c r="N1232" i="1" a="1"/>
  <c r="N1232" i="1" s="1"/>
  <c r="L1235" i="1" a="1"/>
  <c r="L1235" i="1" s="1"/>
  <c r="J1235" i="1" a="1"/>
  <c r="J1235" i="1" s="1"/>
  <c r="F1235" i="1" a="1"/>
  <c r="F1235" i="1" s="1"/>
  <c r="M1231" i="1" a="1"/>
  <c r="M1231" i="1" s="1"/>
  <c r="N1234" i="1" a="1"/>
  <c r="N1234" i="1" s="1"/>
  <c r="I1234" i="1" a="1"/>
  <c r="I1234" i="1" s="1"/>
  <c r="Q1234" i="1" a="1"/>
  <c r="Q1234" i="1"/>
  <c r="K1234" i="1" a="1"/>
  <c r="K1234" i="1"/>
  <c r="P1233" i="1" a="1"/>
  <c r="P1233" i="1" s="1"/>
  <c r="O1232" i="1" a="1"/>
  <c r="O1232" i="1" s="1"/>
  <c r="I1231" i="1" a="1"/>
  <c r="I1231" i="1" s="1"/>
  <c r="L1232" i="1" a="1"/>
  <c r="L1232" i="1" s="1"/>
  <c r="Q1230" i="1" a="1"/>
  <c r="Q1230" i="1" s="1"/>
  <c r="Q1231" i="1" a="1"/>
  <c r="Q1231" i="1" s="1"/>
  <c r="O1231" i="1" a="1"/>
  <c r="O1231" i="1"/>
  <c r="O1230" i="1" a="1"/>
  <c r="O1230" i="1" s="1"/>
  <c r="L1230" i="1" a="1"/>
  <c r="L1230" i="1" s="1"/>
  <c r="G1234" i="1" a="1"/>
  <c r="G1234" i="1" s="1"/>
  <c r="N1233" i="1" a="1"/>
  <c r="N1233" i="1" s="1"/>
  <c r="J1231" i="1" a="1"/>
  <c r="J1231" i="1" s="1"/>
  <c r="M1233" i="1" a="1"/>
  <c r="M1233" i="1" s="1"/>
  <c r="I1232" i="1" a="1"/>
  <c r="I1232" i="1" s="1"/>
  <c r="K1232" i="1" a="1"/>
  <c r="K1232" i="1" s="1"/>
  <c r="G1232" i="1" a="1"/>
  <c r="G1232" i="1" s="1"/>
  <c r="F1231" i="1" a="1"/>
  <c r="F1231" i="1" s="1"/>
  <c r="O1235" i="1" a="1"/>
  <c r="O1235" i="1" s="1"/>
  <c r="N1231" i="1" a="1"/>
  <c r="N1231" i="1" s="1"/>
  <c r="Q1227" i="1" a="1"/>
  <c r="Q1227" i="1" s="1"/>
  <c r="K1228" i="1" a="1"/>
  <c r="K1228" i="1"/>
  <c r="I1228" i="1" a="1"/>
  <c r="I1228" i="1" s="1"/>
  <c r="N1227" i="1" a="1"/>
  <c r="N1227" i="1"/>
  <c r="G1228" i="1" a="1"/>
  <c r="G1228" i="1"/>
  <c r="I1230" i="1" a="1"/>
  <c r="I1230" i="1"/>
  <c r="Q1228" i="1" a="1"/>
  <c r="Q1228" i="1"/>
  <c r="O1227" i="1" a="1"/>
  <c r="O1227" i="1"/>
  <c r="M1225" i="1" a="1"/>
  <c r="M1225" i="1" s="1"/>
  <c r="P1227" i="1" a="1"/>
  <c r="P1227" i="1" s="1"/>
  <c r="H1226" i="1" a="1"/>
  <c r="H1226" i="1"/>
  <c r="H1230" i="1" a="1"/>
  <c r="H1230" i="1" s="1"/>
  <c r="G1230" i="1" a="1"/>
  <c r="G1230" i="1" s="1"/>
  <c r="K1225" i="1" a="1"/>
  <c r="K1225" i="1" s="1"/>
  <c r="F1230" i="1" a="1"/>
  <c r="F1230" i="1" s="1"/>
  <c r="Q1225" i="1" a="1"/>
  <c r="Q1225" i="1" s="1"/>
  <c r="N1229" i="1" a="1"/>
  <c r="N1229" i="1" s="1"/>
  <c r="G1227" i="1" a="1"/>
  <c r="G1227" i="1" s="1"/>
  <c r="I1226" i="1" a="1"/>
  <c r="I1226" i="1"/>
  <c r="Q1229" i="1" a="1"/>
  <c r="Q1229" i="1" s="1"/>
  <c r="O1225" i="1" a="1"/>
  <c r="O1225" i="1" s="1"/>
  <c r="N1226" i="1" a="1"/>
  <c r="N1226" i="1" s="1"/>
  <c r="P1229" i="1" a="1"/>
  <c r="P1229" i="1"/>
  <c r="O1229" i="1" a="1"/>
  <c r="O1229" i="1"/>
  <c r="M1229" i="1" a="1"/>
  <c r="M1229" i="1"/>
  <c r="L1229" i="1" a="1"/>
  <c r="L1229" i="1" s="1"/>
  <c r="K1229" i="1" a="1"/>
  <c r="K1229" i="1" s="1"/>
  <c r="J1229" i="1" a="1"/>
  <c r="J1229" i="1" s="1"/>
  <c r="M1228" i="1" a="1"/>
  <c r="M1228" i="1" s="1"/>
  <c r="M1226" i="1" a="1"/>
  <c r="M1226" i="1" s="1"/>
  <c r="K1226" i="1" a="1"/>
  <c r="K1226" i="1" s="1"/>
  <c r="P1225" i="1" a="1"/>
  <c r="P1225" i="1" s="1"/>
  <c r="L1225" i="1" a="1"/>
  <c r="L1225" i="1" s="1"/>
  <c r="G1229" i="1" a="1"/>
  <c r="G1229" i="1" s="1"/>
  <c r="I1229" i="1" a="1"/>
  <c r="I1229" i="1"/>
  <c r="M1227" i="1" a="1"/>
  <c r="M1227" i="1" s="1"/>
  <c r="F1229" i="1" a="1"/>
  <c r="F1229" i="1"/>
  <c r="F1228" i="1" a="1"/>
  <c r="F1228" i="1"/>
  <c r="P1228" i="1" a="1"/>
  <c r="P1228" i="1"/>
  <c r="J1228" i="1" a="1"/>
  <c r="J1228" i="1" s="1"/>
  <c r="O1228" i="1" a="1"/>
  <c r="O1228" i="1" s="1"/>
  <c r="N1228" i="1" a="1"/>
  <c r="N1228" i="1" s="1"/>
  <c r="H1225" i="1" a="1"/>
  <c r="H1225" i="1" s="1"/>
  <c r="P1226" i="1" a="1"/>
  <c r="P1226" i="1"/>
  <c r="L1228" i="1" a="1"/>
  <c r="L1228" i="1" s="1"/>
  <c r="O1226" i="1" a="1"/>
  <c r="O1226" i="1"/>
  <c r="J1226" i="1" a="1"/>
  <c r="J1226" i="1" s="1"/>
  <c r="I1227" i="1" a="1"/>
  <c r="I1227" i="1" s="1"/>
  <c r="Q1226" i="1" a="1"/>
  <c r="Q1226" i="1" s="1"/>
  <c r="L1227" i="1" a="1"/>
  <c r="L1227" i="1" s="1"/>
  <c r="H1228" i="1" a="1"/>
  <c r="H1228" i="1" s="1"/>
  <c r="N1225" i="1" a="1"/>
  <c r="N1225" i="1"/>
  <c r="J1225" i="1" a="1"/>
  <c r="J1225" i="1" s="1"/>
  <c r="J1227" i="1" a="1"/>
  <c r="J1227" i="1" s="1"/>
  <c r="G1226" i="1" a="1"/>
  <c r="G1226" i="1" s="1"/>
  <c r="H1227" i="1" a="1"/>
  <c r="H1227" i="1" s="1"/>
  <c r="I1225" i="1" a="1"/>
  <c r="I1225" i="1" s="1"/>
  <c r="F1227" i="1" a="1"/>
  <c r="F1227" i="1"/>
  <c r="L1226" i="1" a="1"/>
  <c r="L1226" i="1" s="1"/>
  <c r="F1226" i="1" a="1"/>
  <c r="F1226" i="1" s="1"/>
  <c r="K1230" i="1" a="1"/>
  <c r="K1230" i="1" s="1"/>
  <c r="J1230" i="1" a="1"/>
  <c r="J1230" i="1" s="1"/>
  <c r="H1229" i="1" a="1"/>
  <c r="H1229" i="1"/>
  <c r="K1227" i="1" a="1"/>
  <c r="K1227" i="1"/>
  <c r="P1219" i="1" a="1"/>
  <c r="P1219" i="1" s="1"/>
  <c r="J1221" i="1" a="1"/>
  <c r="J1221" i="1" s="1"/>
  <c r="F1223" i="1" a="1"/>
  <c r="F1223" i="1" s="1"/>
  <c r="O1222" i="1" a="1"/>
  <c r="O1222" i="1" s="1"/>
  <c r="L1222" i="1" a="1"/>
  <c r="L1222" i="1" s="1"/>
  <c r="J1220" i="1" a="1"/>
  <c r="J1220" i="1" s="1"/>
  <c r="G1220" i="1" a="1"/>
  <c r="G1220" i="1" s="1"/>
  <c r="I1222" i="1" a="1"/>
  <c r="I1222" i="1"/>
  <c r="N1220" i="1" a="1"/>
  <c r="N1220" i="1" s="1"/>
  <c r="H1222" i="1" a="1"/>
  <c r="H1222" i="1" s="1"/>
  <c r="Q1219" i="1" a="1"/>
  <c r="Q1219" i="1" s="1"/>
  <c r="F1221" i="1" a="1"/>
  <c r="F1221" i="1" s="1"/>
  <c r="F1225" i="1" a="1"/>
  <c r="F1225" i="1" s="1"/>
  <c r="Q1224" i="1" a="1"/>
  <c r="Q1224" i="1" s="1"/>
  <c r="P1224" i="1" a="1"/>
  <c r="P1224" i="1" s="1"/>
  <c r="J1224" i="1" a="1"/>
  <c r="J1224" i="1" s="1"/>
  <c r="G1224" i="1" a="1"/>
  <c r="G1224" i="1"/>
  <c r="N1223" i="1" a="1"/>
  <c r="N1223" i="1" s="1"/>
  <c r="O1223" i="1" a="1"/>
  <c r="O1223" i="1" s="1"/>
  <c r="G1223" i="1" a="1"/>
  <c r="G1223" i="1" s="1"/>
  <c r="M1220" i="1" a="1"/>
  <c r="M1220" i="1" s="1"/>
  <c r="H1221" i="1" a="1"/>
  <c r="H1221" i="1"/>
  <c r="P1222" i="1" a="1"/>
  <c r="P1222" i="1" s="1"/>
  <c r="Q1221" i="1" a="1"/>
  <c r="Q1221" i="1" s="1"/>
  <c r="L1221" i="1" a="1"/>
  <c r="L1221" i="1"/>
  <c r="Q1220" i="1" a="1"/>
  <c r="Q1220" i="1"/>
  <c r="H1220" i="1" a="1"/>
  <c r="H1220" i="1"/>
  <c r="L1223" i="1" a="1"/>
  <c r="L1223" i="1" s="1"/>
  <c r="P1220" i="1" a="1"/>
  <c r="P1220" i="1" s="1"/>
  <c r="K1220" i="1" a="1"/>
  <c r="K1220" i="1" s="1"/>
  <c r="F1222" i="1" a="1"/>
  <c r="F1222" i="1" s="1"/>
  <c r="F1220" i="1" a="1"/>
  <c r="F1220" i="1" s="1"/>
  <c r="G1225" i="1" a="1"/>
  <c r="G1225" i="1" s="1"/>
  <c r="M1224" i="1" a="1"/>
  <c r="M1224" i="1" s="1"/>
  <c r="L1224" i="1" a="1"/>
  <c r="L1224" i="1" s="1"/>
  <c r="M1223" i="1" a="1"/>
  <c r="M1223" i="1" s="1"/>
  <c r="I1223" i="1" a="1"/>
  <c r="I1223" i="1" s="1"/>
  <c r="K1221" i="1" a="1"/>
  <c r="K1221" i="1"/>
  <c r="N1222" i="1" a="1"/>
  <c r="N1222" i="1"/>
  <c r="O1220" i="1" a="1"/>
  <c r="O1220" i="1" s="1"/>
  <c r="H1223" i="1" a="1"/>
  <c r="H1223" i="1" s="1"/>
  <c r="G1221" i="1" a="1"/>
  <c r="G1221" i="1"/>
  <c r="P1221" i="1" a="1"/>
  <c r="P1221" i="1" s="1"/>
  <c r="I1220" i="1" a="1"/>
  <c r="I1220" i="1" s="1"/>
  <c r="O1224" i="1" a="1"/>
  <c r="O1224" i="1" s="1"/>
  <c r="H1224" i="1" a="1"/>
  <c r="H1224" i="1" s="1"/>
  <c r="M1221" i="1" a="1"/>
  <c r="M1221" i="1" s="1"/>
  <c r="I1221" i="1" a="1"/>
  <c r="I1221" i="1" s="1"/>
  <c r="Q1223" i="1" a="1"/>
  <c r="Q1223" i="1" s="1"/>
  <c r="P1223" i="1" a="1"/>
  <c r="P1223" i="1"/>
  <c r="J1223" i="1" a="1"/>
  <c r="J1223" i="1" s="1"/>
  <c r="Q1222" i="1" a="1"/>
  <c r="Q1222" i="1" s="1"/>
  <c r="O1221" i="1" a="1"/>
  <c r="O1221" i="1"/>
  <c r="J1222" i="1" a="1"/>
  <c r="J1222" i="1"/>
  <c r="L1220" i="1" a="1"/>
  <c r="L1220" i="1"/>
  <c r="N1224" i="1" a="1"/>
  <c r="N1224" i="1"/>
  <c r="K1224" i="1" a="1"/>
  <c r="K1224" i="1" s="1"/>
  <c r="I1224" i="1" a="1"/>
  <c r="I1224" i="1"/>
  <c r="K1223" i="1" a="1"/>
  <c r="K1223" i="1"/>
  <c r="K1222" i="1" a="1"/>
  <c r="K1222" i="1" s="1"/>
  <c r="F1224" i="1" a="1"/>
  <c r="F1224" i="1" s="1"/>
  <c r="M1222" i="1" a="1"/>
  <c r="M1222" i="1" s="1"/>
  <c r="G1222" i="1" a="1"/>
  <c r="G1222" i="1" s="1"/>
  <c r="N1221" i="1" a="1"/>
  <c r="N1221" i="1" s="1"/>
  <c r="K1217" i="1" a="1"/>
  <c r="K1217" i="1" s="1"/>
  <c r="G1216" i="1" a="1"/>
  <c r="G1216" i="1" s="1"/>
  <c r="H1217" i="1" a="1"/>
  <c r="H1217" i="1" s="1"/>
  <c r="L1216" i="1" a="1"/>
  <c r="L1216" i="1" s="1"/>
  <c r="Q1216" i="1" a="1"/>
  <c r="Q1216" i="1" s="1"/>
  <c r="Q1214" i="1" a="1"/>
  <c r="Q1214" i="1" s="1"/>
  <c r="P1216" i="1" a="1"/>
  <c r="P1216" i="1" s="1"/>
  <c r="M1216" i="1" a="1"/>
  <c r="M1216" i="1"/>
  <c r="J1215" i="1" a="1"/>
  <c r="J1215" i="1" s="1"/>
  <c r="O1215" i="1" a="1"/>
  <c r="O1215" i="1" s="1"/>
  <c r="Q1215" i="1" a="1"/>
  <c r="Q1215" i="1" s="1"/>
  <c r="H1216" i="1" a="1"/>
  <c r="H1216" i="1" s="1"/>
  <c r="I1215" i="1" a="1"/>
  <c r="I1215" i="1" s="1"/>
  <c r="O1214" i="1" a="1"/>
  <c r="O1214" i="1" s="1"/>
  <c r="O1219" i="1" a="1"/>
  <c r="O1219" i="1" s="1"/>
  <c r="H1219" i="1" a="1"/>
  <c r="H1219" i="1"/>
  <c r="N1219" i="1" a="1"/>
  <c r="N1219" i="1"/>
  <c r="O1216" i="1" a="1"/>
  <c r="O1216" i="1" s="1"/>
  <c r="L1219" i="1" a="1"/>
  <c r="L1219" i="1" s="1"/>
  <c r="K1219" i="1" a="1"/>
  <c r="K1219" i="1" s="1"/>
  <c r="P1218" i="1" a="1"/>
  <c r="P1218" i="1" s="1"/>
  <c r="Q1217" i="1" a="1"/>
  <c r="Q1217" i="1" s="1"/>
  <c r="P1217" i="1" a="1"/>
  <c r="P1217" i="1"/>
  <c r="O1217" i="1" a="1"/>
  <c r="O1217" i="1" s="1"/>
  <c r="L1217" i="1" a="1"/>
  <c r="L1217" i="1" s="1"/>
  <c r="F1217" i="1" a="1"/>
  <c r="F1217" i="1" s="1"/>
  <c r="P1215" i="1" a="1"/>
  <c r="P1215" i="1" s="1"/>
  <c r="M1215" i="1" a="1"/>
  <c r="M1215" i="1" s="1"/>
  <c r="H1215" i="1" a="1"/>
  <c r="H1215" i="1" s="1"/>
  <c r="G1215" i="1" a="1"/>
  <c r="G1215" i="1"/>
  <c r="K1215" i="1" a="1"/>
  <c r="K1215" i="1" s="1"/>
  <c r="G1219" i="1" a="1"/>
  <c r="G1219" i="1" s="1"/>
  <c r="M1218" i="1" a="1"/>
  <c r="M1218" i="1" s="1"/>
  <c r="Q1218" i="1" a="1"/>
  <c r="Q1218" i="1" s="1"/>
  <c r="F1215" i="1" a="1"/>
  <c r="F1215" i="1" s="1"/>
  <c r="N1218" i="1" a="1"/>
  <c r="N1218" i="1"/>
  <c r="L1218" i="1" a="1"/>
  <c r="L1218" i="1"/>
  <c r="J1218" i="1" a="1"/>
  <c r="J1218" i="1" s="1"/>
  <c r="N1215" i="1" a="1"/>
  <c r="N1215" i="1" s="1"/>
  <c r="I1218" i="1" a="1"/>
  <c r="I1218" i="1" s="1"/>
  <c r="M1217" i="1" a="1"/>
  <c r="M1217" i="1" s="1"/>
  <c r="J1216" i="1" a="1"/>
  <c r="J1216" i="1"/>
  <c r="I1217" i="1" a="1"/>
  <c r="I1217" i="1" s="1"/>
  <c r="J1217" i="1" a="1"/>
  <c r="J1217" i="1"/>
  <c r="G1217" i="1" a="1"/>
  <c r="G1217" i="1" s="1"/>
  <c r="I1219" i="1" a="1"/>
  <c r="I1219" i="1"/>
  <c r="F1216" i="1" a="1"/>
  <c r="F1216" i="1"/>
  <c r="F1219" i="1" a="1"/>
  <c r="F1219" i="1"/>
  <c r="G1218" i="1" a="1"/>
  <c r="G1218" i="1"/>
  <c r="K1216" i="1" a="1"/>
  <c r="K1216" i="1" s="1"/>
  <c r="M1219" i="1" a="1"/>
  <c r="M1219" i="1" s="1"/>
  <c r="J1219" i="1" a="1"/>
  <c r="J1219" i="1" s="1"/>
  <c r="O1218" i="1" a="1"/>
  <c r="O1218" i="1" s="1"/>
  <c r="H1218" i="1" a="1"/>
  <c r="H1218" i="1" s="1"/>
  <c r="L1215" i="1" a="1"/>
  <c r="L1215" i="1" s="1"/>
  <c r="N1216" i="1" a="1"/>
  <c r="N1216" i="1"/>
  <c r="P1214" i="1" a="1"/>
  <c r="P1214" i="1" s="1"/>
  <c r="I1216" i="1" a="1"/>
  <c r="I1216" i="1" s="1"/>
  <c r="N1217" i="1" a="1"/>
  <c r="N1217" i="1" s="1"/>
  <c r="K1218" i="1" a="1"/>
  <c r="K1218" i="1"/>
  <c r="F1218" i="1" a="1"/>
  <c r="F1218" i="1" s="1"/>
  <c r="M1208" i="1" a="1"/>
  <c r="M1208" i="1" s="1"/>
  <c r="K1211" i="1" a="1"/>
  <c r="K1211" i="1"/>
  <c r="J1211" i="1" a="1"/>
  <c r="J1211" i="1" s="1"/>
  <c r="P1212" i="1" a="1"/>
  <c r="P1212" i="1"/>
  <c r="G1212" i="1" a="1"/>
  <c r="G1212" i="1" s="1"/>
  <c r="I1214" i="1" a="1"/>
  <c r="I1214" i="1" s="1"/>
  <c r="O1211" i="1" a="1"/>
  <c r="O1211" i="1" s="1"/>
  <c r="L1209" i="1" a="1"/>
  <c r="L1209" i="1" s="1"/>
  <c r="H1209" i="1" a="1"/>
  <c r="H1209" i="1"/>
  <c r="O1208" i="1" a="1"/>
  <c r="O1208" i="1" s="1"/>
  <c r="J1210" i="1" a="1"/>
  <c r="J1210" i="1" s="1"/>
  <c r="I1209" i="1" a="1"/>
  <c r="I1209" i="1"/>
  <c r="N1210" i="1" a="1"/>
  <c r="N1210" i="1"/>
  <c r="M1212" i="1" a="1"/>
  <c r="M1212" i="1"/>
  <c r="K1209" i="1" a="1"/>
  <c r="K1209" i="1"/>
  <c r="F1209" i="1" a="1"/>
  <c r="F1209" i="1"/>
  <c r="I1212" i="1" a="1"/>
  <c r="I1212" i="1" s="1"/>
  <c r="H1211" i="1" a="1"/>
  <c r="H1211" i="1"/>
  <c r="G1210" i="1" a="1"/>
  <c r="G1210" i="1" s="1"/>
  <c r="N1208" i="1" a="1"/>
  <c r="N1208" i="1" s="1"/>
  <c r="J1214" i="1" a="1"/>
  <c r="J1214" i="1" s="1"/>
  <c r="N1211" i="1" a="1"/>
  <c r="N1211" i="1" s="1"/>
  <c r="H1214" i="1" a="1"/>
  <c r="H1214" i="1"/>
  <c r="F1211" i="1" a="1"/>
  <c r="F1211" i="1" s="1"/>
  <c r="G1214" i="1" a="1"/>
  <c r="G1214" i="1" s="1"/>
  <c r="F1214" i="1" a="1"/>
  <c r="F1214" i="1" s="1"/>
  <c r="O1212" i="1" a="1"/>
  <c r="O1212" i="1" s="1"/>
  <c r="Q1212" i="1" a="1"/>
  <c r="Q1212" i="1" s="1"/>
  <c r="Q1208" i="1" a="1"/>
  <c r="Q1208" i="1"/>
  <c r="N1212" i="1" a="1"/>
  <c r="N1212" i="1"/>
  <c r="J1212" i="1" a="1"/>
  <c r="J1212" i="1"/>
  <c r="G1209" i="1" a="1"/>
  <c r="G1209" i="1"/>
  <c r="L1212" i="1" a="1"/>
  <c r="L1212" i="1" s="1"/>
  <c r="K1212" i="1" a="1"/>
  <c r="K1212" i="1" s="1"/>
  <c r="H1212" i="1" a="1"/>
  <c r="H1212" i="1" s="1"/>
  <c r="M1211" i="1" a="1"/>
  <c r="M1211" i="1" s="1"/>
  <c r="Q1210" i="1" a="1"/>
  <c r="Q1210" i="1"/>
  <c r="O1210" i="1" a="1"/>
  <c r="O1210" i="1" s="1"/>
  <c r="H1210" i="1" a="1"/>
  <c r="H1210" i="1"/>
  <c r="F1212" i="1" a="1"/>
  <c r="F1212" i="1"/>
  <c r="P1211" i="1" a="1"/>
  <c r="P1211" i="1"/>
  <c r="P1210" i="1" a="1"/>
  <c r="P1210" i="1" s="1"/>
  <c r="L1210" i="1" a="1"/>
  <c r="L1210" i="1" s="1"/>
  <c r="Q1211" i="1" a="1"/>
  <c r="Q1211" i="1"/>
  <c r="L1211" i="1" a="1"/>
  <c r="L1211" i="1" s="1"/>
  <c r="I1211" i="1" a="1"/>
  <c r="I1211" i="1" s="1"/>
  <c r="F1210" i="1" a="1"/>
  <c r="F1210" i="1" s="1"/>
  <c r="P1209" i="1" a="1"/>
  <c r="P1209" i="1" s="1"/>
  <c r="N1209" i="1" a="1"/>
  <c r="N1209" i="1" s="1"/>
  <c r="N1214" i="1" a="1"/>
  <c r="N1214" i="1" s="1"/>
  <c r="J1209" i="1" a="1"/>
  <c r="J1209" i="1" s="1"/>
  <c r="K1214" i="1" a="1"/>
  <c r="K1214" i="1" s="1"/>
  <c r="O1209" i="1" a="1"/>
  <c r="O1209" i="1" s="1"/>
  <c r="K1210" i="1" a="1"/>
  <c r="K1210" i="1" s="1"/>
  <c r="I1210" i="1" a="1"/>
  <c r="I1210" i="1"/>
  <c r="Q1209" i="1" a="1"/>
  <c r="Q1209" i="1" s="1"/>
  <c r="P1208" i="1" a="1"/>
  <c r="P1208" i="1"/>
  <c r="G1211" i="1" a="1"/>
  <c r="G1211" i="1" s="1"/>
  <c r="M1214" i="1" a="1"/>
  <c r="M1214" i="1"/>
  <c r="L1214" i="1" a="1"/>
  <c r="L1214" i="1"/>
  <c r="M1210" i="1" a="1"/>
  <c r="M1210" i="1" s="1"/>
  <c r="M1209" i="1" a="1"/>
  <c r="M1209" i="1" s="1"/>
  <c r="I1200" i="1" a="1"/>
  <c r="I1200" i="1" s="1"/>
  <c r="N1202" i="1" a="1"/>
  <c r="N1202" i="1" s="1"/>
  <c r="P1201" i="1" a="1"/>
  <c r="P1201" i="1"/>
  <c r="L1208" i="1" a="1"/>
  <c r="L1208" i="1" s="1"/>
  <c r="K1208" i="1" a="1"/>
  <c r="K1208" i="1" s="1"/>
  <c r="G1202" i="1" a="1"/>
  <c r="G1202" i="1" s="1"/>
  <c r="J1208" i="1" a="1"/>
  <c r="J1208" i="1" s="1"/>
  <c r="I1208" i="1" a="1"/>
  <c r="I1208" i="1"/>
  <c r="H1208" i="1" a="1"/>
  <c r="H1208" i="1"/>
  <c r="M1199" i="1" a="1"/>
  <c r="M1199" i="1" s="1"/>
  <c r="F1208" i="1" a="1"/>
  <c r="F1208" i="1"/>
  <c r="K1200" i="1" a="1"/>
  <c r="K1200" i="1"/>
  <c r="I1201" i="1" a="1"/>
  <c r="I1201" i="1" s="1"/>
  <c r="J1202" i="1" a="1"/>
  <c r="J1202" i="1" s="1"/>
  <c r="Q1201" i="1" a="1"/>
  <c r="Q1201" i="1" s="1"/>
  <c r="O1201" i="1" a="1"/>
  <c r="O1201" i="1" s="1"/>
  <c r="Q1200" i="1" a="1"/>
  <c r="Q1200" i="1"/>
  <c r="N1199" i="1" a="1"/>
  <c r="N1199" i="1" s="1"/>
  <c r="K1201" i="1" a="1"/>
  <c r="K1201" i="1"/>
  <c r="N1201" i="1" a="1"/>
  <c r="N1201" i="1" s="1"/>
  <c r="H1200" i="1" a="1"/>
  <c r="H1200" i="1" s="1"/>
  <c r="G1208" i="1" a="1"/>
  <c r="G1208" i="1" s="1"/>
  <c r="O1200" i="1" a="1"/>
  <c r="O1200" i="1" s="1"/>
  <c r="Q1199" i="1" a="1"/>
  <c r="Q1199" i="1" s="1"/>
  <c r="N1200" i="1" a="1"/>
  <c r="N1200" i="1" s="1"/>
  <c r="O1199" i="1" a="1"/>
  <c r="O1199" i="1" s="1"/>
  <c r="F1200" i="1" a="1"/>
  <c r="F1200" i="1" s="1"/>
  <c r="F1201" i="1" a="1"/>
  <c r="F1201" i="1" s="1"/>
  <c r="G1200" i="1" a="1"/>
  <c r="G1200" i="1" s="1"/>
  <c r="M1201" i="1" a="1"/>
  <c r="M1201" i="1" s="1"/>
  <c r="O1202" i="1" a="1"/>
  <c r="O1202" i="1"/>
  <c r="F1202" i="1" a="1"/>
  <c r="F1202" i="1" s="1"/>
  <c r="L1201" i="1" a="1"/>
  <c r="L1201" i="1"/>
  <c r="H1201" i="1" a="1"/>
  <c r="H1201" i="1"/>
  <c r="P1199" i="1" a="1"/>
  <c r="P1199" i="1" s="1"/>
  <c r="P1202" i="1" a="1"/>
  <c r="P1202" i="1"/>
  <c r="L1202" i="1" a="1"/>
  <c r="L1202" i="1" s="1"/>
  <c r="K1202" i="1" a="1"/>
  <c r="K1202" i="1"/>
  <c r="G1201" i="1" a="1"/>
  <c r="G1201" i="1"/>
  <c r="J1200" i="1" a="1"/>
  <c r="J1200" i="1" s="1"/>
  <c r="I1202" i="1" a="1"/>
  <c r="I1202" i="1" s="1"/>
  <c r="P1200" i="1" a="1"/>
  <c r="P1200" i="1" s="1"/>
  <c r="M1200" i="1" a="1"/>
  <c r="M1200" i="1" s="1"/>
  <c r="Q1202" i="1" a="1"/>
  <c r="Q1202" i="1" s="1"/>
  <c r="M1202" i="1" a="1"/>
  <c r="M1202" i="1"/>
  <c r="J1201" i="1" a="1"/>
  <c r="J1201" i="1" s="1"/>
  <c r="L1200" i="1" a="1"/>
  <c r="L1200" i="1" s="1"/>
  <c r="H1202" i="1" a="1"/>
  <c r="H1202" i="1" s="1"/>
  <c r="L1199" i="1" a="1"/>
  <c r="L1199" i="1"/>
  <c r="J1198" i="1" a="1"/>
  <c r="J1198" i="1"/>
  <c r="Q1197" i="1" a="1"/>
  <c r="Q1197" i="1"/>
  <c r="L1196" i="1" a="1"/>
  <c r="L1196" i="1" s="1"/>
  <c r="I1196" i="1" a="1"/>
  <c r="I1196" i="1"/>
  <c r="Q1195" i="1" a="1"/>
  <c r="Q1195" i="1" s="1"/>
  <c r="N1195" i="1" a="1"/>
  <c r="N1195" i="1" s="1"/>
  <c r="I1194" i="1" a="1"/>
  <c r="I1194" i="1" s="1"/>
  <c r="K1199" i="1" a="1"/>
  <c r="K1199" i="1" s="1"/>
  <c r="J1199" i="1" a="1"/>
  <c r="J1199" i="1" s="1"/>
  <c r="K1195" i="1" a="1"/>
  <c r="K1195" i="1" s="1"/>
  <c r="H1199" i="1" a="1"/>
  <c r="H1199" i="1" s="1"/>
  <c r="L1198" i="1" a="1"/>
  <c r="L1198" i="1"/>
  <c r="F1198" i="1" a="1"/>
  <c r="F1198" i="1"/>
  <c r="L1197" i="1" a="1"/>
  <c r="L1197" i="1"/>
  <c r="G1196" i="1" a="1"/>
  <c r="G1196" i="1"/>
  <c r="O1194" i="1" a="1"/>
  <c r="O1194" i="1"/>
  <c r="O1196" i="1" a="1"/>
  <c r="O1196" i="1"/>
  <c r="F1195" i="1" a="1"/>
  <c r="F1195" i="1" s="1"/>
  <c r="M1196" i="1" a="1"/>
  <c r="M1196" i="1"/>
  <c r="L1195" i="1" a="1"/>
  <c r="L1195" i="1"/>
  <c r="Q1194" i="1" a="1"/>
  <c r="Q1194" i="1" s="1"/>
  <c r="I1199" i="1" a="1"/>
  <c r="I1199" i="1" s="1"/>
  <c r="I1195" i="1" a="1"/>
  <c r="I1195" i="1"/>
  <c r="L1194" i="1" a="1"/>
  <c r="L1194" i="1" s="1"/>
  <c r="G1199" i="1" a="1"/>
  <c r="G1199" i="1"/>
  <c r="M1198" i="1" a="1"/>
  <c r="M1198" i="1" s="1"/>
  <c r="K1198" i="1" a="1"/>
  <c r="K1198" i="1" s="1"/>
  <c r="K1194" i="1" a="1"/>
  <c r="K1194" i="1"/>
  <c r="P1195" i="1" a="1"/>
  <c r="P1195" i="1" s="1"/>
  <c r="M1195" i="1" a="1"/>
  <c r="M1195" i="1"/>
  <c r="P1197" i="1" a="1"/>
  <c r="P1197" i="1"/>
  <c r="F1199" i="1" a="1"/>
  <c r="F1199" i="1"/>
  <c r="Q1198" i="1" a="1"/>
  <c r="Q1198" i="1"/>
  <c r="O1197" i="1" a="1"/>
  <c r="O1197" i="1" s="1"/>
  <c r="P1198" i="1" a="1"/>
  <c r="P1198" i="1"/>
  <c r="O1198" i="1" a="1"/>
  <c r="O1198" i="1" s="1"/>
  <c r="N1197" i="1" a="1"/>
  <c r="N1197" i="1" s="1"/>
  <c r="H1196" i="1" a="1"/>
  <c r="H1196" i="1" s="1"/>
  <c r="I1198" i="1" a="1"/>
  <c r="I1198" i="1"/>
  <c r="H1198" i="1" a="1"/>
  <c r="H1198" i="1"/>
  <c r="J1195" i="1" a="1"/>
  <c r="J1195" i="1"/>
  <c r="O1195" i="1" a="1"/>
  <c r="O1195" i="1"/>
  <c r="N1198" i="1" a="1"/>
  <c r="N1198" i="1"/>
  <c r="I1197" i="1" a="1"/>
  <c r="I1197" i="1" s="1"/>
  <c r="P1196" i="1" a="1"/>
  <c r="P1196" i="1"/>
  <c r="M1194" i="1" a="1"/>
  <c r="M1194" i="1"/>
  <c r="G1198" i="1" a="1"/>
  <c r="G1198" i="1"/>
  <c r="M1197" i="1" a="1"/>
  <c r="M1197" i="1"/>
  <c r="K1197" i="1" a="1"/>
  <c r="K1197" i="1" s="1"/>
  <c r="N1196" i="1" a="1"/>
  <c r="N1196" i="1" s="1"/>
  <c r="G1197" i="1" a="1"/>
  <c r="G1197" i="1" s="1"/>
  <c r="J1197" i="1" a="1"/>
  <c r="J1197" i="1" s="1"/>
  <c r="H1197" i="1" a="1"/>
  <c r="H1197" i="1"/>
  <c r="F1197" i="1" a="1"/>
  <c r="F1197" i="1" s="1"/>
  <c r="N1194" i="1" a="1"/>
  <c r="N1194" i="1" s="1"/>
  <c r="J1194" i="1" a="1"/>
  <c r="J1194" i="1" s="1"/>
  <c r="Q1196" i="1" a="1"/>
  <c r="Q1196" i="1" s="1"/>
  <c r="K1196" i="1" a="1"/>
  <c r="K1196" i="1"/>
  <c r="J1196" i="1" a="1"/>
  <c r="J1196" i="1"/>
  <c r="F1196" i="1" a="1"/>
  <c r="F1196" i="1" s="1"/>
  <c r="H1195" i="1" a="1"/>
  <c r="H1195" i="1"/>
  <c r="G1195" i="1" a="1"/>
  <c r="G1195" i="1" s="1"/>
  <c r="P1194" i="1" a="1"/>
  <c r="P1194" i="1" s="1"/>
  <c r="O1190" i="1" a="1"/>
  <c r="O1190" i="1" s="1"/>
  <c r="L1189" i="1" a="1"/>
  <c r="L1189" i="1"/>
  <c r="I1190" i="1" a="1"/>
  <c r="I1190" i="1" s="1"/>
  <c r="G1189" i="1" a="1"/>
  <c r="G1189" i="1"/>
  <c r="P1190" i="1" a="1"/>
  <c r="P1190" i="1"/>
  <c r="F1193" i="1" a="1"/>
  <c r="F1193" i="1"/>
  <c r="N1190" i="1" a="1"/>
  <c r="N1190" i="1"/>
  <c r="N1191" i="1" a="1"/>
  <c r="N1191" i="1"/>
  <c r="F1190" i="1" a="1"/>
  <c r="F1190" i="1"/>
  <c r="H1189" i="1" a="1"/>
  <c r="H1189" i="1" s="1"/>
  <c r="K1190" i="1" a="1"/>
  <c r="K1190" i="1"/>
  <c r="I1189" i="1" a="1"/>
  <c r="I1189" i="1" s="1"/>
  <c r="K1191" i="1" a="1"/>
  <c r="K1191" i="1"/>
  <c r="F1194" i="1" a="1"/>
  <c r="F1194" i="1"/>
  <c r="Q1192" i="1" a="1"/>
  <c r="Q1192" i="1"/>
  <c r="L1192" i="1" a="1"/>
  <c r="L1192" i="1"/>
  <c r="K1193" i="1" a="1"/>
  <c r="K1193" i="1" s="1"/>
  <c r="J1193" i="1" a="1"/>
  <c r="J1193" i="1"/>
  <c r="M1190" i="1" a="1"/>
  <c r="M1190" i="1" s="1"/>
  <c r="P1189" i="1" a="1"/>
  <c r="P1189" i="1" s="1"/>
  <c r="P1191" i="1" a="1"/>
  <c r="P1191" i="1" s="1"/>
  <c r="M1191" i="1" a="1"/>
  <c r="M1191" i="1" s="1"/>
  <c r="O1189" i="1" a="1"/>
  <c r="O1189" i="1" s="1"/>
  <c r="G1192" i="1" a="1"/>
  <c r="G1192" i="1" s="1"/>
  <c r="Q1188" i="1" a="1"/>
  <c r="Q1188" i="1" s="1"/>
  <c r="H1194" i="1" a="1"/>
  <c r="H1194" i="1"/>
  <c r="G1194" i="1" a="1"/>
  <c r="G1194" i="1" s="1"/>
  <c r="L1190" i="1" a="1"/>
  <c r="L1190" i="1"/>
  <c r="Q1193" i="1" a="1"/>
  <c r="Q1193" i="1"/>
  <c r="O1193" i="1" a="1"/>
  <c r="O1193" i="1" s="1"/>
  <c r="Q1189" i="1" a="1"/>
  <c r="Q1189" i="1" s="1"/>
  <c r="H1193" i="1" a="1"/>
  <c r="H1193" i="1" s="1"/>
  <c r="P1193" i="1" a="1"/>
  <c r="P1193" i="1"/>
  <c r="J1191" i="1" a="1"/>
  <c r="J1191" i="1"/>
  <c r="N1193" i="1" a="1"/>
  <c r="N1193" i="1"/>
  <c r="M1193" i="1" a="1"/>
  <c r="M1193" i="1"/>
  <c r="I1193" i="1" a="1"/>
  <c r="I1193" i="1"/>
  <c r="I1192" i="1" a="1"/>
  <c r="I1192" i="1"/>
  <c r="O1192" i="1" a="1"/>
  <c r="O1192" i="1"/>
  <c r="F1192" i="1" a="1"/>
  <c r="F1192" i="1"/>
  <c r="K1192" i="1" a="1"/>
  <c r="K1192" i="1"/>
  <c r="L1191" i="1" a="1"/>
  <c r="L1191" i="1" s="1"/>
  <c r="J1190" i="1" a="1"/>
  <c r="J1190" i="1"/>
  <c r="J1189" i="1" a="1"/>
  <c r="J1189" i="1"/>
  <c r="F1191" i="1" a="1"/>
  <c r="F1191" i="1" s="1"/>
  <c r="F1189" i="1" a="1"/>
  <c r="F1189" i="1"/>
  <c r="P1192" i="1" a="1"/>
  <c r="P1192" i="1" s="1"/>
  <c r="N1192" i="1" a="1"/>
  <c r="N1192" i="1" s="1"/>
  <c r="J1192" i="1" a="1"/>
  <c r="J1192" i="1" s="1"/>
  <c r="O1191" i="1" a="1"/>
  <c r="O1191" i="1" s="1"/>
  <c r="G1190" i="1" a="1"/>
  <c r="G1190" i="1" s="1"/>
  <c r="I1191" i="1" a="1"/>
  <c r="I1191" i="1"/>
  <c r="K1189" i="1" a="1"/>
  <c r="K1189" i="1"/>
  <c r="H1190" i="1" a="1"/>
  <c r="H1190" i="1" s="1"/>
  <c r="N1189" i="1" a="1"/>
  <c r="N1189" i="1"/>
  <c r="H1191" i="1" a="1"/>
  <c r="H1191" i="1"/>
  <c r="Q1190" i="1" a="1"/>
  <c r="Q1190" i="1"/>
  <c r="L1193" i="1" a="1"/>
  <c r="L1193" i="1"/>
  <c r="G1193" i="1" a="1"/>
  <c r="G1193" i="1" s="1"/>
  <c r="M1189" i="1" a="1"/>
  <c r="M1189" i="1" s="1"/>
  <c r="M1192" i="1" a="1"/>
  <c r="M1192" i="1" s="1"/>
  <c r="H1192" i="1" a="1"/>
  <c r="H1192" i="1"/>
  <c r="Q1191" i="1" a="1"/>
  <c r="Q1191" i="1"/>
  <c r="G1191" i="1" a="1"/>
  <c r="G1191" i="1"/>
  <c r="F1188" i="1" a="1"/>
  <c r="F1188" i="1"/>
  <c r="O1187" i="1" a="1"/>
  <c r="O1187" i="1"/>
  <c r="I1185" i="1" a="1"/>
  <c r="I1185" i="1"/>
  <c r="N1187" i="1" a="1"/>
  <c r="N1187" i="1"/>
  <c r="H1187" i="1" a="1"/>
  <c r="H1187" i="1" s="1"/>
  <c r="F1187" i="1" a="1"/>
  <c r="F1187" i="1"/>
  <c r="Q1186" i="1" a="1"/>
  <c r="Q1186" i="1"/>
  <c r="N1185" i="1" a="1"/>
  <c r="N1185" i="1"/>
  <c r="M1186" i="1" a="1"/>
  <c r="M1186" i="1" s="1"/>
  <c r="P1185" i="1" a="1"/>
  <c r="P1185" i="1"/>
  <c r="G1185" i="1" a="1"/>
  <c r="G1185" i="1" s="1"/>
  <c r="G1186" i="1" a="1"/>
  <c r="G1186" i="1" s="1"/>
  <c r="F1185" i="1" a="1"/>
  <c r="F1185" i="1" s="1"/>
  <c r="K1185" i="1" a="1"/>
  <c r="K1185" i="1" s="1"/>
  <c r="N1186" i="1" a="1"/>
  <c r="N1186" i="1" s="1"/>
  <c r="J1186" i="1" a="1"/>
  <c r="J1186" i="1" s="1"/>
  <c r="N1188" i="1" a="1"/>
  <c r="N1188" i="1" s="1"/>
  <c r="P1188" i="1" a="1"/>
  <c r="P1188" i="1" s="1"/>
  <c r="Q1187" i="1" a="1"/>
  <c r="Q1187" i="1"/>
  <c r="F1186" i="1" a="1"/>
  <c r="F1186" i="1"/>
  <c r="M1187" i="1" a="1"/>
  <c r="M1187" i="1"/>
  <c r="L1187" i="1" a="1"/>
  <c r="L1187" i="1" s="1"/>
  <c r="O1186" i="1" a="1"/>
  <c r="O1186" i="1" s="1"/>
  <c r="O1188" i="1" a="1"/>
  <c r="O1188" i="1" s="1"/>
  <c r="G1188" i="1" a="1"/>
  <c r="G1188" i="1" s="1"/>
  <c r="Q1185" i="1" a="1"/>
  <c r="Q1185" i="1" s="1"/>
  <c r="M1185" i="1" a="1"/>
  <c r="M1185" i="1"/>
  <c r="H1185" i="1" a="1"/>
  <c r="H1185" i="1"/>
  <c r="L1185" i="1" a="1"/>
  <c r="L1185" i="1"/>
  <c r="J1185" i="1" a="1"/>
  <c r="J1185" i="1"/>
  <c r="P1187" i="1" a="1"/>
  <c r="P1187" i="1"/>
  <c r="P1186" i="1" a="1"/>
  <c r="P1186" i="1" s="1"/>
  <c r="O1185" i="1" a="1"/>
  <c r="O1185" i="1" s="1"/>
  <c r="M1188" i="1" a="1"/>
  <c r="M1188" i="1"/>
  <c r="H1186" i="1" a="1"/>
  <c r="H1186" i="1"/>
  <c r="K1187" i="1" a="1"/>
  <c r="K1187" i="1"/>
  <c r="L1188" i="1" a="1"/>
  <c r="L1188" i="1" s="1"/>
  <c r="K1188" i="1" a="1"/>
  <c r="K1188" i="1" s="1"/>
  <c r="K1186" i="1" a="1"/>
  <c r="K1186" i="1" s="1"/>
  <c r="J1188" i="1" a="1"/>
  <c r="J1188" i="1" s="1"/>
  <c r="I1188" i="1" a="1"/>
  <c r="I1188" i="1" s="1"/>
  <c r="H1188" i="1" a="1"/>
  <c r="H1188" i="1" s="1"/>
  <c r="J1187" i="1" a="1"/>
  <c r="J1187" i="1" s="1"/>
  <c r="G1187" i="1" a="1"/>
  <c r="G1187" i="1" s="1"/>
  <c r="L1186" i="1" a="1"/>
  <c r="L1186" i="1" s="1"/>
  <c r="I1186" i="1" a="1"/>
  <c r="I1186" i="1"/>
  <c r="I1187" i="1" a="1"/>
  <c r="I1187" i="1"/>
  <c r="O1176" i="1" a="1"/>
  <c r="O1176" i="1" s="1"/>
  <c r="G1176" i="1" a="1"/>
  <c r="G1176" i="1" s="1"/>
  <c r="O1175" i="1" a="1"/>
  <c r="O1175" i="1" s="1"/>
  <c r="K1179" i="1" a="1"/>
  <c r="K1179" i="1" s="1"/>
  <c r="P1178" i="1" a="1"/>
  <c r="P1178" i="1" s="1"/>
  <c r="J1178" i="1" a="1"/>
  <c r="J1178" i="1" s="1"/>
  <c r="G1177" i="1" a="1"/>
  <c r="G1177" i="1" s="1"/>
  <c r="Q1179" i="1" a="1"/>
  <c r="Q1179" i="1" s="1"/>
  <c r="L1178" i="1" a="1"/>
  <c r="L1178" i="1"/>
  <c r="K1177" i="1" a="1"/>
  <c r="K1177" i="1"/>
  <c r="J1179" i="1" a="1"/>
  <c r="J1179" i="1"/>
  <c r="G1179" i="1" a="1"/>
  <c r="G1179" i="1"/>
  <c r="Q1178" i="1" a="1"/>
  <c r="Q1178" i="1"/>
  <c r="O1177" i="1" a="1"/>
  <c r="O1177" i="1" s="1"/>
  <c r="F1176" i="1" a="1"/>
  <c r="F1176" i="1"/>
  <c r="K1178" i="1" a="1"/>
  <c r="K1178" i="1" s="1"/>
  <c r="F1178" i="1" a="1"/>
  <c r="F1178" i="1" s="1"/>
  <c r="H1177" i="1" a="1"/>
  <c r="H1177" i="1" s="1"/>
  <c r="I1176" i="1" a="1"/>
  <c r="I1176" i="1"/>
  <c r="J1177" i="1" a="1"/>
  <c r="J1177" i="1" s="1"/>
  <c r="P1175" i="1" a="1"/>
  <c r="P1175" i="1" s="1"/>
  <c r="P1179" i="1" a="1"/>
  <c r="P1179" i="1" s="1"/>
  <c r="H1178" i="1" a="1"/>
  <c r="H1178" i="1" s="1"/>
  <c r="G1178" i="1" a="1"/>
  <c r="G1178" i="1" s="1"/>
  <c r="H1176" i="1" a="1"/>
  <c r="H1176" i="1" s="1"/>
  <c r="I1179" i="1" a="1"/>
  <c r="I1179" i="1" s="1"/>
  <c r="H1179" i="1" a="1"/>
  <c r="H1179" i="1" s="1"/>
  <c r="F1177" i="1" a="1"/>
  <c r="F1177" i="1"/>
  <c r="M1176" i="1" a="1"/>
  <c r="M1176" i="1"/>
  <c r="L1176" i="1" a="1"/>
  <c r="L1176" i="1" s="1"/>
  <c r="L1177" i="1" a="1"/>
  <c r="L1177" i="1" s="1"/>
  <c r="M1177" i="1" a="1"/>
  <c r="M1177" i="1" s="1"/>
  <c r="F1179" i="1" a="1"/>
  <c r="F1179" i="1"/>
  <c r="O1178" i="1" a="1"/>
  <c r="O1178" i="1"/>
  <c r="Q1175" i="1" a="1"/>
  <c r="Q1175" i="1"/>
  <c r="Q1177" i="1" a="1"/>
  <c r="Q1177" i="1"/>
  <c r="K1176" i="1" a="1"/>
  <c r="K1176" i="1" s="1"/>
  <c r="Q1176" i="1" a="1"/>
  <c r="Q1176" i="1"/>
  <c r="N1179" i="1" a="1"/>
  <c r="N1179" i="1"/>
  <c r="N1176" i="1" a="1"/>
  <c r="N1176" i="1"/>
  <c r="L1179" i="1" a="1"/>
  <c r="L1179" i="1"/>
  <c r="J1176" i="1" a="1"/>
  <c r="J1176" i="1"/>
  <c r="M1179" i="1" a="1"/>
  <c r="M1179" i="1"/>
  <c r="O1179" i="1" a="1"/>
  <c r="O1179" i="1"/>
  <c r="M1178" i="1" a="1"/>
  <c r="M1178" i="1" s="1"/>
  <c r="P1176" i="1" a="1"/>
  <c r="P1176" i="1" s="1"/>
  <c r="P1177" i="1" a="1"/>
  <c r="P1177" i="1" s="1"/>
  <c r="N1177" i="1" a="1"/>
  <c r="N1177" i="1"/>
  <c r="I1177" i="1" a="1"/>
  <c r="I1177" i="1"/>
  <c r="I1178" i="1" a="1"/>
  <c r="I1178" i="1"/>
  <c r="N1178" i="1" a="1"/>
  <c r="N1178" i="1"/>
  <c r="G1175" i="1" a="1"/>
  <c r="G1175" i="1" s="1"/>
  <c r="H1174" i="1" a="1"/>
  <c r="H1174" i="1" s="1"/>
  <c r="L1172" i="1" a="1"/>
  <c r="L1172" i="1" s="1"/>
  <c r="Q1172" i="1" a="1"/>
  <c r="Q1172" i="1" s="1"/>
  <c r="F1175" i="1" a="1"/>
  <c r="F1175" i="1" s="1"/>
  <c r="L1173" i="1" a="1"/>
  <c r="L1173" i="1" s="1"/>
  <c r="G1173" i="1" a="1"/>
  <c r="G1173" i="1"/>
  <c r="M1171" i="1" a="1"/>
  <c r="M1171" i="1" s="1"/>
  <c r="K1170" i="1" a="1"/>
  <c r="K1170" i="1" s="1"/>
  <c r="N1171" i="1" a="1"/>
  <c r="N1171" i="1"/>
  <c r="N1172" i="1" a="1"/>
  <c r="N1172" i="1"/>
  <c r="F1174" i="1" a="1"/>
  <c r="F1174" i="1" s="1"/>
  <c r="O1171" i="1" a="1"/>
  <c r="O1171" i="1" s="1"/>
  <c r="O1174" i="1" a="1"/>
  <c r="O1174" i="1"/>
  <c r="G1171" i="1" a="1"/>
  <c r="G1171" i="1" s="1"/>
  <c r="O1173" i="1" a="1"/>
  <c r="O1173" i="1"/>
  <c r="J1171" i="1" a="1"/>
  <c r="J1171" i="1"/>
  <c r="N1174" i="1" a="1"/>
  <c r="N1174" i="1"/>
  <c r="M1174" i="1" a="1"/>
  <c r="M1174" i="1"/>
  <c r="K1174" i="1" a="1"/>
  <c r="K1174" i="1"/>
  <c r="I1172" i="1" a="1"/>
  <c r="I1172" i="1"/>
  <c r="O1170" i="1" a="1"/>
  <c r="O1170" i="1"/>
  <c r="L1170" i="1" a="1"/>
  <c r="L1170" i="1" s="1"/>
  <c r="I1174" i="1" a="1"/>
  <c r="I1174" i="1" s="1"/>
  <c r="P1172" i="1" a="1"/>
  <c r="P1172" i="1"/>
  <c r="M1172" i="1" a="1"/>
  <c r="M1172" i="1"/>
  <c r="N1173" i="1" a="1"/>
  <c r="N1173" i="1" s="1"/>
  <c r="K1173" i="1" a="1"/>
  <c r="K1173" i="1" s="1"/>
  <c r="H1173" i="1" a="1"/>
  <c r="H1173" i="1"/>
  <c r="H1171" i="1" a="1"/>
  <c r="H1171" i="1" s="1"/>
  <c r="P1170" i="1" a="1"/>
  <c r="P1170" i="1" s="1"/>
  <c r="N1170" i="1" a="1"/>
  <c r="N1170" i="1" s="1"/>
  <c r="L1175" i="1" a="1"/>
  <c r="L1175" i="1" s="1"/>
  <c r="K1175" i="1" a="1"/>
  <c r="K1175" i="1" s="1"/>
  <c r="Q1174" i="1" a="1"/>
  <c r="Q1174" i="1"/>
  <c r="P1171" i="1" a="1"/>
  <c r="P1171" i="1"/>
  <c r="K1172" i="1" a="1"/>
  <c r="K1172" i="1" s="1"/>
  <c r="P1174" i="1" a="1"/>
  <c r="P1174" i="1" s="1"/>
  <c r="G1174" i="1" a="1"/>
  <c r="G1174" i="1"/>
  <c r="P1173" i="1" a="1"/>
  <c r="P1173" i="1"/>
  <c r="Q1170" i="1" a="1"/>
  <c r="Q1170" i="1" s="1"/>
  <c r="F1172" i="1" a="1"/>
  <c r="F1172" i="1"/>
  <c r="G1172" i="1" a="1"/>
  <c r="G1172" i="1"/>
  <c r="K1171" i="1" a="1"/>
  <c r="K1171" i="1" s="1"/>
  <c r="N1175" i="1" a="1"/>
  <c r="N1175" i="1"/>
  <c r="J1175" i="1" a="1"/>
  <c r="J1175" i="1"/>
  <c r="J1174" i="1" a="1"/>
  <c r="J1174" i="1"/>
  <c r="M1173" i="1" a="1"/>
  <c r="M1173" i="1"/>
  <c r="F1171" i="1" a="1"/>
  <c r="F1171" i="1"/>
  <c r="H1172" i="1" a="1"/>
  <c r="H1172" i="1"/>
  <c r="Q1171" i="1" a="1"/>
  <c r="Q1171" i="1" s="1"/>
  <c r="Q1173" i="1" a="1"/>
  <c r="Q1173" i="1" s="1"/>
  <c r="J1173" i="1" a="1"/>
  <c r="J1173" i="1" s="1"/>
  <c r="I1173" i="1" a="1"/>
  <c r="I1173" i="1"/>
  <c r="J1172" i="1" a="1"/>
  <c r="J1172" i="1" s="1"/>
  <c r="O1172" i="1" a="1"/>
  <c r="O1172" i="1"/>
  <c r="M1170" i="1" a="1"/>
  <c r="M1170" i="1" s="1"/>
  <c r="F1173" i="1" a="1"/>
  <c r="F1173" i="1"/>
  <c r="L1171" i="1" a="1"/>
  <c r="L1171" i="1" s="1"/>
  <c r="I1171" i="1" a="1"/>
  <c r="I1171" i="1" s="1"/>
  <c r="M1175" i="1" a="1"/>
  <c r="M1175" i="1" s="1"/>
  <c r="I1175" i="1" a="1"/>
  <c r="I1175" i="1"/>
  <c r="H1175" i="1" a="1"/>
  <c r="H1175" i="1" s="1"/>
  <c r="L1174" i="1" a="1"/>
  <c r="L1174" i="1"/>
  <c r="H1167" i="1" a="1"/>
  <c r="H1167" i="1" s="1"/>
  <c r="O1166" i="1" a="1"/>
  <c r="O1166" i="1" s="1"/>
  <c r="G1167" i="1" a="1"/>
  <c r="G1167" i="1"/>
  <c r="K1166" i="1" a="1"/>
  <c r="K1166" i="1"/>
  <c r="I1169" i="1" a="1"/>
  <c r="I1169" i="1"/>
  <c r="O1168" i="1" a="1"/>
  <c r="O1168" i="1" s="1"/>
  <c r="O1167" i="1" a="1"/>
  <c r="O1167" i="1"/>
  <c r="Q1168" i="1" a="1"/>
  <c r="Q1168" i="1" s="1"/>
  <c r="L1165" i="1" a="1"/>
  <c r="L1165" i="1" s="1"/>
  <c r="N1168" i="1" a="1"/>
  <c r="N1168" i="1"/>
  <c r="H1165" i="1" a="1"/>
  <c r="H1165" i="1"/>
  <c r="G1168" i="1" a="1"/>
  <c r="G1168" i="1"/>
  <c r="O1169" i="1" a="1"/>
  <c r="O1169" i="1" s="1"/>
  <c r="J1170" i="1" a="1"/>
  <c r="J1170" i="1"/>
  <c r="I1168" i="1" a="1"/>
  <c r="I1168" i="1" s="1"/>
  <c r="M1167" i="1" a="1"/>
  <c r="M1167" i="1" s="1"/>
  <c r="I1170" i="1" a="1"/>
  <c r="I1170" i="1" s="1"/>
  <c r="H1170" i="1" a="1"/>
  <c r="H1170" i="1"/>
  <c r="K1167" i="1" a="1"/>
  <c r="K1167" i="1"/>
  <c r="P1169" i="1" a="1"/>
  <c r="P1169" i="1"/>
  <c r="L1166" i="1" a="1"/>
  <c r="L1166" i="1" s="1"/>
  <c r="G1170" i="1" a="1"/>
  <c r="G1170" i="1"/>
  <c r="F1170" i="1" a="1"/>
  <c r="F1170" i="1" s="1"/>
  <c r="J1165" i="1" a="1"/>
  <c r="J1165" i="1" s="1"/>
  <c r="M1169" i="1" a="1"/>
  <c r="M1169" i="1" s="1"/>
  <c r="L1169" i="1" a="1"/>
  <c r="L1169" i="1"/>
  <c r="G1169" i="1" a="1"/>
  <c r="G1169" i="1" s="1"/>
  <c r="F1169" i="1" a="1"/>
  <c r="F1169" i="1" s="1"/>
  <c r="M1168" i="1" a="1"/>
  <c r="M1168" i="1" s="1"/>
  <c r="I1166" i="1" a="1"/>
  <c r="I1166" i="1"/>
  <c r="M1165" i="1" a="1"/>
  <c r="M1165" i="1" s="1"/>
  <c r="L1168" i="1" a="1"/>
  <c r="L1168" i="1" s="1"/>
  <c r="N1166" i="1" a="1"/>
  <c r="N1166" i="1" s="1"/>
  <c r="I1165" i="1" a="1"/>
  <c r="I1165" i="1"/>
  <c r="Q1169" i="1" a="1"/>
  <c r="Q1169" i="1"/>
  <c r="P1166" i="1" a="1"/>
  <c r="P1166" i="1"/>
  <c r="F1168" i="1" a="1"/>
  <c r="F1168" i="1"/>
  <c r="P1165" i="1" a="1"/>
  <c r="P1165" i="1" s="1"/>
  <c r="Q1167" i="1" a="1"/>
  <c r="Q1167" i="1"/>
  <c r="I1167" i="1" a="1"/>
  <c r="I1167" i="1"/>
  <c r="L1167" i="1" a="1"/>
  <c r="L1167" i="1" s="1"/>
  <c r="N1169" i="1" a="1"/>
  <c r="N1169" i="1"/>
  <c r="O1165" i="1" a="1"/>
  <c r="O1165" i="1" s="1"/>
  <c r="J1169" i="1" a="1"/>
  <c r="J1169" i="1"/>
  <c r="Q1166" i="1" a="1"/>
  <c r="Q1166" i="1"/>
  <c r="M1166" i="1" a="1"/>
  <c r="M1166" i="1" s="1"/>
  <c r="K1169" i="1" a="1"/>
  <c r="K1169" i="1" s="1"/>
  <c r="H1169" i="1" a="1"/>
  <c r="H1169" i="1" s="1"/>
  <c r="P1168" i="1" a="1"/>
  <c r="P1168" i="1"/>
  <c r="J1167" i="1" a="1"/>
  <c r="J1167" i="1"/>
  <c r="K1168" i="1" a="1"/>
  <c r="K1168" i="1"/>
  <c r="Q1165" i="1" a="1"/>
  <c r="Q1165" i="1" s="1"/>
  <c r="H1166" i="1" a="1"/>
  <c r="H1166" i="1" s="1"/>
  <c r="G1165" i="1" a="1"/>
  <c r="G1165" i="1" s="1"/>
  <c r="F1167" i="1" a="1"/>
  <c r="F1167" i="1" s="1"/>
  <c r="P1167" i="1" a="1"/>
  <c r="P1167" i="1" s="1"/>
  <c r="F1166" i="1" a="1"/>
  <c r="F1166" i="1" s="1"/>
  <c r="J1168" i="1" a="1"/>
  <c r="J1168" i="1"/>
  <c r="H1168" i="1" a="1"/>
  <c r="H1168" i="1"/>
  <c r="K1165" i="1" a="1"/>
  <c r="K1165" i="1" s="1"/>
  <c r="J1166" i="1" a="1"/>
  <c r="J1166" i="1"/>
  <c r="N1165" i="1" a="1"/>
  <c r="N1165" i="1"/>
  <c r="N1167" i="1" a="1"/>
  <c r="N1167" i="1"/>
  <c r="G1166" i="1" a="1"/>
  <c r="G1166" i="1"/>
  <c r="N1163" i="1" a="1"/>
  <c r="N1163" i="1" s="1"/>
  <c r="M1163" i="1" a="1"/>
  <c r="M1163" i="1" s="1"/>
  <c r="O1162" i="1" a="1"/>
  <c r="O1162" i="1" s="1"/>
  <c r="I1162" i="1" a="1"/>
  <c r="I1162" i="1"/>
  <c r="H1162" i="1" a="1"/>
  <c r="H1162" i="1"/>
  <c r="I1163" i="1" a="1"/>
  <c r="I1163" i="1"/>
  <c r="J1163" i="1" a="1"/>
  <c r="J1163" i="1" s="1"/>
  <c r="G1163" i="1" a="1"/>
  <c r="G1163" i="1" s="1"/>
  <c r="Q1162" i="1" a="1"/>
  <c r="Q1162" i="1"/>
  <c r="N1162" i="1" a="1"/>
  <c r="N1162" i="1"/>
  <c r="J1162" i="1" a="1"/>
  <c r="J1162" i="1" s="1"/>
  <c r="P1162" i="1" a="1"/>
  <c r="P1162" i="1"/>
  <c r="F1165" i="1" a="1"/>
  <c r="F1165" i="1" s="1"/>
  <c r="Q1164" i="1" a="1"/>
  <c r="Q1164" i="1" s="1"/>
  <c r="K1162" i="1" a="1"/>
  <c r="K1162" i="1" s="1"/>
  <c r="Q1163" i="1" a="1"/>
  <c r="Q1163" i="1"/>
  <c r="P1164" i="1" a="1"/>
  <c r="P1164" i="1"/>
  <c r="O1164" i="1" a="1"/>
  <c r="O1164" i="1" s="1"/>
  <c r="N1164" i="1" a="1"/>
  <c r="N1164" i="1" s="1"/>
  <c r="K1164" i="1" a="1"/>
  <c r="K1164" i="1"/>
  <c r="M1164" i="1" a="1"/>
  <c r="M1164" i="1" s="1"/>
  <c r="K1163" i="1" a="1"/>
  <c r="K1163" i="1" s="1"/>
  <c r="F1163" i="1" a="1"/>
  <c r="F1163" i="1"/>
  <c r="L1162" i="1" a="1"/>
  <c r="L1162" i="1"/>
  <c r="G1162" i="1" a="1"/>
  <c r="G1162" i="1"/>
  <c r="M1162" i="1" a="1"/>
  <c r="M1162" i="1"/>
  <c r="L1164" i="1" a="1"/>
  <c r="L1164" i="1" s="1"/>
  <c r="J1164" i="1" a="1"/>
  <c r="J1164" i="1"/>
  <c r="I1164" i="1" a="1"/>
  <c r="I1164" i="1"/>
  <c r="H1164" i="1" a="1"/>
  <c r="H1164" i="1"/>
  <c r="G1164" i="1" a="1"/>
  <c r="G1164" i="1"/>
  <c r="F1164" i="1" a="1"/>
  <c r="F1164" i="1" s="1"/>
  <c r="L1163" i="1" a="1"/>
  <c r="L1163" i="1"/>
  <c r="H1163" i="1" a="1"/>
  <c r="H1163" i="1"/>
  <c r="F1162" i="1" a="1"/>
  <c r="F1162" i="1" s="1"/>
  <c r="P1163" i="1" a="1"/>
  <c r="P1163" i="1"/>
  <c r="O1163" i="1" a="1"/>
  <c r="O1163" i="1" s="1"/>
  <c r="I1154" i="1" a="1"/>
  <c r="I1154" i="1" s="1"/>
  <c r="P1153" i="1" a="1"/>
  <c r="P1153" i="1" s="1"/>
  <c r="J1153" i="1" a="1"/>
  <c r="J1153" i="1"/>
  <c r="Q1155" i="1" a="1"/>
  <c r="Q1155" i="1"/>
  <c r="O1155" i="1" a="1"/>
  <c r="O1155" i="1"/>
  <c r="K1153" i="1" a="1"/>
  <c r="K1153" i="1"/>
  <c r="N1155" i="1" a="1"/>
  <c r="N1155" i="1" s="1"/>
  <c r="G1155" i="1" a="1"/>
  <c r="G1155" i="1" s="1"/>
  <c r="K1154" i="1" a="1"/>
  <c r="K1154" i="1" s="1"/>
  <c r="J1150" i="1" a="1"/>
  <c r="J1150" i="1" s="1"/>
  <c r="H1150" i="1" a="1"/>
  <c r="H1150" i="1" s="1"/>
  <c r="H1155" i="1" a="1"/>
  <c r="H1155" i="1" s="1"/>
  <c r="G1154" i="1" a="1"/>
  <c r="G1154" i="1" s="1"/>
  <c r="O1150" i="1" a="1"/>
  <c r="O1150" i="1" s="1"/>
  <c r="L1155" i="1" a="1"/>
  <c r="L1155" i="1"/>
  <c r="M1153" i="1" a="1"/>
  <c r="M1153" i="1"/>
  <c r="F1154" i="1" a="1"/>
  <c r="F1154" i="1"/>
  <c r="F1153" i="1" a="1"/>
  <c r="F1153" i="1" s="1"/>
  <c r="F1150" i="1" a="1"/>
  <c r="F1150" i="1" s="1"/>
  <c r="M1150" i="1" a="1"/>
  <c r="M1150" i="1" s="1"/>
  <c r="Q1154" i="1" a="1"/>
  <c r="Q1154" i="1" s="1"/>
  <c r="K1150" i="1" a="1"/>
  <c r="K1150" i="1"/>
  <c r="I1155" i="1" a="1"/>
  <c r="I1155" i="1"/>
  <c r="H1154" i="1" a="1"/>
  <c r="H1154" i="1" s="1"/>
  <c r="O1153" i="1" a="1"/>
  <c r="O1153" i="1"/>
  <c r="I1150" i="1" a="1"/>
  <c r="I1150" i="1" s="1"/>
  <c r="G1150" i="1" a="1"/>
  <c r="G1150" i="1" s="1"/>
  <c r="G1153" i="1" a="1"/>
  <c r="G1153" i="1" s="1"/>
  <c r="Q1149" i="1" a="1"/>
  <c r="Q1149" i="1" s="1"/>
  <c r="G1156" i="1" a="1"/>
  <c r="G1156" i="1"/>
  <c r="J1155" i="1" a="1"/>
  <c r="J1155" i="1" s="1"/>
  <c r="O1154" i="1" a="1"/>
  <c r="O1154" i="1"/>
  <c r="M1154" i="1" a="1"/>
  <c r="M1154" i="1"/>
  <c r="I1153" i="1" a="1"/>
  <c r="I1153" i="1"/>
  <c r="Q1156" i="1" a="1"/>
  <c r="Q1156" i="1" s="1"/>
  <c r="P1156" i="1" a="1"/>
  <c r="P1156" i="1" s="1"/>
  <c r="O1156" i="1" a="1"/>
  <c r="O1156" i="1"/>
  <c r="N1156" i="1" a="1"/>
  <c r="N1156" i="1" s="1"/>
  <c r="M1156" i="1" a="1"/>
  <c r="M1156" i="1" s="1"/>
  <c r="L1156" i="1" a="1"/>
  <c r="L1156" i="1" s="1"/>
  <c r="K1155" i="1" a="1"/>
  <c r="K1155" i="1"/>
  <c r="L1154" i="1" a="1"/>
  <c r="L1154" i="1"/>
  <c r="H1153" i="1" a="1"/>
  <c r="H1153" i="1"/>
  <c r="F1155" i="1" a="1"/>
  <c r="F1155" i="1"/>
  <c r="L1150" i="1" a="1"/>
  <c r="L1150" i="1" s="1"/>
  <c r="P1155" i="1" a="1"/>
  <c r="P1155" i="1"/>
  <c r="M1155" i="1" a="1"/>
  <c r="M1155" i="1" s="1"/>
  <c r="N1150" i="1" a="1"/>
  <c r="N1150" i="1"/>
  <c r="P1150" i="1" a="1"/>
  <c r="P1150" i="1"/>
  <c r="Q1153" i="1" a="1"/>
  <c r="Q1153" i="1" s="1"/>
  <c r="N1154" i="1" a="1"/>
  <c r="N1154" i="1" s="1"/>
  <c r="K1156" i="1" a="1"/>
  <c r="K1156" i="1"/>
  <c r="I1156" i="1" a="1"/>
  <c r="I1156" i="1" s="1"/>
  <c r="Q1150" i="1" a="1"/>
  <c r="Q1150" i="1" s="1"/>
  <c r="P1154" i="1" a="1"/>
  <c r="P1154" i="1" s="1"/>
  <c r="N1153" i="1" a="1"/>
  <c r="N1153" i="1"/>
  <c r="L1153" i="1" a="1"/>
  <c r="L1153" i="1"/>
  <c r="J1154" i="1" a="1"/>
  <c r="J1154" i="1" s="1"/>
  <c r="J1156" i="1" a="1"/>
  <c r="J1156" i="1"/>
  <c r="H1156" i="1" a="1"/>
  <c r="H1156" i="1"/>
  <c r="F1156" i="1" a="1"/>
  <c r="F1156" i="1" s="1"/>
  <c r="L1149" i="1" a="1"/>
  <c r="L1149" i="1"/>
  <c r="O1147" i="1" a="1"/>
  <c r="O1147" i="1" s="1"/>
  <c r="H1146" i="1" a="1"/>
  <c r="H1146" i="1"/>
  <c r="G1145" i="1" a="1"/>
  <c r="G1145" i="1"/>
  <c r="H1148" i="1" a="1"/>
  <c r="H1148" i="1"/>
  <c r="M1148" i="1" a="1"/>
  <c r="M1148" i="1" s="1"/>
  <c r="L1147" i="1" a="1"/>
  <c r="L1147" i="1" s="1"/>
  <c r="K1145" i="1" a="1"/>
  <c r="K1145" i="1"/>
  <c r="G1147" i="1" a="1"/>
  <c r="G1147" i="1"/>
  <c r="H1145" i="1" a="1"/>
  <c r="H1145" i="1"/>
  <c r="P1149" i="1" a="1"/>
  <c r="P1149" i="1"/>
  <c r="O1149" i="1" a="1"/>
  <c r="O1149" i="1"/>
  <c r="N1147" i="1" a="1"/>
  <c r="N1147" i="1" s="1"/>
  <c r="P1144" i="1" a="1"/>
  <c r="P1144" i="1"/>
  <c r="J1148" i="1" a="1"/>
  <c r="J1148" i="1" s="1"/>
  <c r="P1145" i="1" a="1"/>
  <c r="P1145" i="1"/>
  <c r="K1149" i="1" a="1"/>
  <c r="K1149" i="1" s="1"/>
  <c r="L1146" i="1" a="1"/>
  <c r="L1146" i="1"/>
  <c r="P1148" i="1" a="1"/>
  <c r="P1148" i="1"/>
  <c r="L1148" i="1" a="1"/>
  <c r="L1148" i="1" s="1"/>
  <c r="F1148" i="1" a="1"/>
  <c r="F1148" i="1" s="1"/>
  <c r="H1147" i="1" a="1"/>
  <c r="H1147" i="1" s="1"/>
  <c r="N1148" i="1" a="1"/>
  <c r="N1148" i="1" s="1"/>
  <c r="G1146" i="1" a="1"/>
  <c r="G1146" i="1" s="1"/>
  <c r="P1146" i="1" a="1"/>
  <c r="P1146" i="1" s="1"/>
  <c r="J1145" i="1" a="1"/>
  <c r="J1145" i="1" s="1"/>
  <c r="Q1145" i="1" a="1"/>
  <c r="Q1145" i="1" s="1"/>
  <c r="J1149" i="1" a="1"/>
  <c r="J1149" i="1" s="1"/>
  <c r="I1149" i="1" a="1"/>
  <c r="I1149" i="1" s="1"/>
  <c r="K1148" i="1" a="1"/>
  <c r="K1148" i="1" s="1"/>
  <c r="I1148" i="1" a="1"/>
  <c r="I1148" i="1"/>
  <c r="I1147" i="1" a="1"/>
  <c r="I1147" i="1" s="1"/>
  <c r="M1147" i="1" a="1"/>
  <c r="M1147" i="1"/>
  <c r="G1149" i="1" a="1"/>
  <c r="G1149" i="1"/>
  <c r="O1148" i="1" a="1"/>
  <c r="O1148" i="1" s="1"/>
  <c r="F1147" i="1" a="1"/>
  <c r="F1147" i="1" s="1"/>
  <c r="G1148" i="1" a="1"/>
  <c r="G1148" i="1"/>
  <c r="N1146" i="1" a="1"/>
  <c r="N1146" i="1"/>
  <c r="F1146" i="1" a="1"/>
  <c r="F1146" i="1"/>
  <c r="M1145" i="1" a="1"/>
  <c r="M1145" i="1"/>
  <c r="L1145" i="1" a="1"/>
  <c r="L1145" i="1"/>
  <c r="F1145" i="1" a="1"/>
  <c r="F1145" i="1" s="1"/>
  <c r="Q1147" i="1" a="1"/>
  <c r="Q1147" i="1" s="1"/>
  <c r="Q1146" i="1" a="1"/>
  <c r="Q1146" i="1" s="1"/>
  <c r="N1149" i="1" a="1"/>
  <c r="N1149" i="1"/>
  <c r="K1146" i="1" a="1"/>
  <c r="K1146" i="1"/>
  <c r="H1149" i="1" a="1"/>
  <c r="H1149" i="1"/>
  <c r="F1149" i="1" a="1"/>
  <c r="F1149" i="1" s="1"/>
  <c r="M1146" i="1" a="1"/>
  <c r="M1146" i="1" s="1"/>
  <c r="K1147" i="1" a="1"/>
  <c r="K1147" i="1"/>
  <c r="O1146" i="1" a="1"/>
  <c r="O1146" i="1" s="1"/>
  <c r="O1144" i="1" a="1"/>
  <c r="O1144" i="1" s="1"/>
  <c r="J1147" i="1" a="1"/>
  <c r="J1147" i="1" s="1"/>
  <c r="I1146" i="1" a="1"/>
  <c r="I1146" i="1"/>
  <c r="I1145" i="1" a="1"/>
  <c r="I1145" i="1" s="1"/>
  <c r="Q1144" i="1" a="1"/>
  <c r="Q1144" i="1"/>
  <c r="O1145" i="1" a="1"/>
  <c r="O1145" i="1"/>
  <c r="P1147" i="1" a="1"/>
  <c r="P1147" i="1" s="1"/>
  <c r="J1146" i="1" a="1"/>
  <c r="J1146" i="1" s="1"/>
  <c r="Q1148" i="1" a="1"/>
  <c r="Q1148" i="1" s="1"/>
  <c r="N1145" i="1" a="1"/>
  <c r="N1145" i="1" s="1"/>
  <c r="M1149" i="1" a="1"/>
  <c r="M1149" i="1" s="1"/>
  <c r="J1140" i="1" a="1"/>
  <c r="J1140" i="1" s="1"/>
  <c r="H1143" i="1" a="1"/>
  <c r="H1143" i="1"/>
  <c r="O1140" i="1" a="1"/>
  <c r="O1140" i="1" s="1"/>
  <c r="N1143" i="1" a="1"/>
  <c r="N1143" i="1"/>
  <c r="M1143" i="1" a="1"/>
  <c r="M1143" i="1"/>
  <c r="H1142" i="1" a="1"/>
  <c r="H1142" i="1"/>
  <c r="N1142" i="1" a="1"/>
  <c r="N1142" i="1" s="1"/>
  <c r="L1143" i="1" a="1"/>
  <c r="L1143" i="1"/>
  <c r="O1142" i="1" a="1"/>
  <c r="O1142" i="1"/>
  <c r="I1142" i="1" a="1"/>
  <c r="I1142" i="1"/>
  <c r="I1141" i="1" a="1"/>
  <c r="I1141" i="1" s="1"/>
  <c r="P1139" i="1" a="1"/>
  <c r="P1139" i="1" s="1"/>
  <c r="J1141" i="1" a="1"/>
  <c r="J1141" i="1" s="1"/>
  <c r="F1143" i="1" a="1"/>
  <c r="F1143" i="1" s="1"/>
  <c r="G1142" i="1" a="1"/>
  <c r="G1142" i="1" s="1"/>
  <c r="N1139" i="1" a="1"/>
  <c r="N1139" i="1" s="1"/>
  <c r="L1141" i="1" a="1"/>
  <c r="L1141" i="1"/>
  <c r="M1139" i="1" a="1"/>
  <c r="M1139" i="1" s="1"/>
  <c r="P1142" i="1" a="1"/>
  <c r="P1142" i="1"/>
  <c r="M1142" i="1" a="1"/>
  <c r="M1142" i="1" s="1"/>
  <c r="N1141" i="1" a="1"/>
  <c r="N1141" i="1"/>
  <c r="Q1139" i="1" a="1"/>
  <c r="Q1139" i="1" s="1"/>
  <c r="M1141" i="1" a="1"/>
  <c r="M1141" i="1"/>
  <c r="L1142" i="1" a="1"/>
  <c r="L1142" i="1"/>
  <c r="P1140" i="1" a="1"/>
  <c r="P1140" i="1"/>
  <c r="N1140" i="1" a="1"/>
  <c r="N1140" i="1" s="1"/>
  <c r="K1140" i="1" a="1"/>
  <c r="K1140" i="1" s="1"/>
  <c r="L1139" i="1" a="1"/>
  <c r="L1139" i="1" s="1"/>
  <c r="I1140" i="1" a="1"/>
  <c r="I1140" i="1" s="1"/>
  <c r="K1139" i="1" a="1"/>
  <c r="K1139" i="1"/>
  <c r="L1140" i="1" a="1"/>
  <c r="L1140" i="1" s="1"/>
  <c r="Q1141" i="1" a="1"/>
  <c r="Q1141" i="1" s="1"/>
  <c r="G1143" i="1" a="1"/>
  <c r="G1143" i="1"/>
  <c r="K1142" i="1" a="1"/>
  <c r="K1142" i="1" s="1"/>
  <c r="O1139" i="1" a="1"/>
  <c r="O1139" i="1" s="1"/>
  <c r="H1141" i="1" a="1"/>
  <c r="H1141" i="1" s="1"/>
  <c r="F1140" i="1" a="1"/>
  <c r="F1140" i="1" s="1"/>
  <c r="Q1142" i="1" a="1"/>
  <c r="Q1142" i="1"/>
  <c r="F1144" i="1" a="1"/>
  <c r="F1144" i="1" s="1"/>
  <c r="P1141" i="1" a="1"/>
  <c r="P1141" i="1"/>
  <c r="J1143" i="1" a="1"/>
  <c r="J1143" i="1" s="1"/>
  <c r="I1143" i="1" a="1"/>
  <c r="I1143" i="1" s="1"/>
  <c r="M1140" i="1" a="1"/>
  <c r="M1140" i="1" s="1"/>
  <c r="F1142" i="1" a="1"/>
  <c r="F1142" i="1"/>
  <c r="F1141" i="1" a="1"/>
  <c r="F1141" i="1" s="1"/>
  <c r="N1144" i="1" a="1"/>
  <c r="N1144" i="1"/>
  <c r="P1143" i="1" a="1"/>
  <c r="P1143" i="1" s="1"/>
  <c r="O1143" i="1" a="1"/>
  <c r="O1143" i="1"/>
  <c r="O1141" i="1" a="1"/>
  <c r="O1141" i="1" s="1"/>
  <c r="H1140" i="1" a="1"/>
  <c r="H1140" i="1" s="1"/>
  <c r="G1141" i="1" a="1"/>
  <c r="G1141" i="1" s="1"/>
  <c r="M1144" i="1" a="1"/>
  <c r="M1144" i="1" s="1"/>
  <c r="L1144" i="1" a="1"/>
  <c r="L1144" i="1"/>
  <c r="G1140" i="1" a="1"/>
  <c r="G1140" i="1" s="1"/>
  <c r="K1143" i="1" a="1"/>
  <c r="K1143" i="1"/>
  <c r="K1144" i="1" a="1"/>
  <c r="K1144" i="1" s="1"/>
  <c r="K1141" i="1" a="1"/>
  <c r="K1141" i="1" s="1"/>
  <c r="J1144" i="1" a="1"/>
  <c r="J1144" i="1"/>
  <c r="I1144" i="1" a="1"/>
  <c r="I1144" i="1"/>
  <c r="H1144" i="1" a="1"/>
  <c r="H1144" i="1"/>
  <c r="G1144" i="1" a="1"/>
  <c r="G1144" i="1" s="1"/>
  <c r="J1142" i="1" a="1"/>
  <c r="J1142" i="1"/>
  <c r="Q1143" i="1" a="1"/>
  <c r="Q1143" i="1"/>
  <c r="Q1140" i="1" a="1"/>
  <c r="Q1140" i="1"/>
  <c r="G1138" i="1" a="1"/>
  <c r="G1138" i="1" s="1"/>
  <c r="I1138" i="1" a="1"/>
  <c r="I1138" i="1" s="1"/>
  <c r="J1139" i="1" a="1"/>
  <c r="J1139" i="1" s="1"/>
  <c r="Q1138" i="1" a="1"/>
  <c r="Q1138" i="1"/>
  <c r="I1139" i="1" a="1"/>
  <c r="I1139" i="1" s="1"/>
  <c r="H1139" i="1" a="1"/>
  <c r="H1139" i="1"/>
  <c r="G1139" i="1" a="1"/>
  <c r="G1139" i="1" s="1"/>
  <c r="H1138" i="1" a="1"/>
  <c r="H1138" i="1"/>
  <c r="F1139" i="1" a="1"/>
  <c r="F1139" i="1"/>
  <c r="P1138" i="1" a="1"/>
  <c r="P1138" i="1"/>
  <c r="O1138" i="1" a="1"/>
  <c r="O1138" i="1"/>
  <c r="N1138" i="1" a="1"/>
  <c r="N1138" i="1" s="1"/>
  <c r="M1138" i="1" a="1"/>
  <c r="M1138" i="1"/>
  <c r="L1138" i="1" a="1"/>
  <c r="L1138" i="1" s="1"/>
  <c r="J1138" i="1" a="1"/>
  <c r="J1138" i="1"/>
  <c r="F1138" i="1" a="1"/>
  <c r="F1138" i="1"/>
  <c r="K1138" i="1" a="1"/>
  <c r="K1138" i="1"/>
  <c r="Q1580" i="1" a="1"/>
  <c r="Q1580" i="1" s="1"/>
  <c r="I1581" i="1" a="1"/>
  <c r="I1581" i="1"/>
  <c r="M1580" i="1" a="1"/>
  <c r="M1580" i="1" s="1"/>
  <c r="G1578" i="1" a="1"/>
  <c r="G1578" i="1" s="1"/>
  <c r="J1580" i="1" a="1"/>
  <c r="J1580" i="1"/>
  <c r="F1578" i="1" a="1"/>
  <c r="F1578" i="1"/>
  <c r="H1580" i="1" a="1"/>
  <c r="H1580" i="1"/>
  <c r="L1579" i="1" a="1"/>
  <c r="L1579" i="1"/>
  <c r="O1578" i="1" a="1"/>
  <c r="O1578" i="1" s="1"/>
  <c r="M1577" i="1" a="1"/>
  <c r="M1577" i="1"/>
  <c r="G1581" i="1" a="1"/>
  <c r="G1581" i="1" s="1"/>
  <c r="P1580" i="1" a="1"/>
  <c r="P1580" i="1"/>
  <c r="I1580" i="1" a="1"/>
  <c r="I1580" i="1" s="1"/>
  <c r="Q1577" i="1" a="1"/>
  <c r="Q1577" i="1"/>
  <c r="K1579" i="1" a="1"/>
  <c r="K1579" i="1"/>
  <c r="P1578" i="1" a="1"/>
  <c r="P1578" i="1" s="1"/>
  <c r="M1578" i="1" a="1"/>
  <c r="M1578" i="1"/>
  <c r="H1578" i="1" a="1"/>
  <c r="H1578" i="1" s="1"/>
  <c r="I1579" i="1" a="1"/>
  <c r="I1579" i="1" s="1"/>
  <c r="F1579" i="1" a="1"/>
  <c r="F1579" i="1"/>
  <c r="L1578" i="1" a="1"/>
  <c r="L1578" i="1"/>
  <c r="L1577" i="1" a="1"/>
  <c r="L1577" i="1"/>
  <c r="F1577" i="1" a="1"/>
  <c r="F1577" i="1"/>
  <c r="P1577" i="1" a="1"/>
  <c r="P1577" i="1" s="1"/>
  <c r="O1577" i="1" a="1"/>
  <c r="O1577" i="1" s="1"/>
  <c r="Q1579" i="1" a="1"/>
  <c r="Q1579" i="1"/>
  <c r="J1579" i="1" a="1"/>
  <c r="J1579" i="1" s="1"/>
  <c r="P1579" i="1" a="1"/>
  <c r="P1579" i="1"/>
  <c r="J1577" i="1" a="1"/>
  <c r="J1577" i="1" s="1"/>
  <c r="G1579" i="1" a="1"/>
  <c r="G1579" i="1"/>
  <c r="N1577" i="1" a="1"/>
  <c r="N1577" i="1" s="1"/>
  <c r="Q1578" i="1" a="1"/>
  <c r="Q1578" i="1" s="1"/>
  <c r="H1581" i="1" a="1"/>
  <c r="H1581" i="1" s="1"/>
  <c r="O1580" i="1" a="1"/>
  <c r="O1580" i="1" s="1"/>
  <c r="K1577" i="1" a="1"/>
  <c r="K1577" i="1"/>
  <c r="J1578" i="1" a="1"/>
  <c r="J1578" i="1"/>
  <c r="O1581" i="1" a="1"/>
  <c r="O1581" i="1"/>
  <c r="N1581" i="1" a="1"/>
  <c r="N1581" i="1" s="1"/>
  <c r="I1577" i="1" a="1"/>
  <c r="I1577" i="1"/>
  <c r="M1581" i="1" a="1"/>
  <c r="M1581" i="1"/>
  <c r="H1577" i="1" a="1"/>
  <c r="H1577" i="1" s="1"/>
  <c r="L1581" i="1" a="1"/>
  <c r="L1581" i="1"/>
  <c r="N1580" i="1" a="1"/>
  <c r="N1580" i="1" s="1"/>
  <c r="I1578" i="1" a="1"/>
  <c r="I1578" i="1"/>
  <c r="G1577" i="1" a="1"/>
  <c r="G1577" i="1" s="1"/>
  <c r="G1580" i="1" a="1"/>
  <c r="G1580" i="1" s="1"/>
  <c r="J1581" i="1" a="1"/>
  <c r="J1581" i="1"/>
  <c r="M1579" i="1" a="1"/>
  <c r="M1579" i="1"/>
  <c r="L1580" i="1" a="1"/>
  <c r="L1580" i="1" s="1"/>
  <c r="F1580" i="1" a="1"/>
  <c r="F1580" i="1"/>
  <c r="O1579" i="1" a="1"/>
  <c r="O1579" i="1"/>
  <c r="H1579" i="1" a="1"/>
  <c r="H1579" i="1"/>
  <c r="N1578" i="1" a="1"/>
  <c r="N1578" i="1" s="1"/>
  <c r="K1578" i="1" a="1"/>
  <c r="K1578" i="1" s="1"/>
  <c r="F1581" i="1" a="1"/>
  <c r="F1581" i="1" s="1"/>
  <c r="K1581" i="1" a="1"/>
  <c r="K1581" i="1"/>
  <c r="N1579" i="1" a="1"/>
  <c r="N1579" i="1" s="1"/>
  <c r="K1580" i="1" a="1"/>
  <c r="K1580" i="1"/>
  <c r="M1572" i="1" a="1"/>
  <c r="M1572" i="1"/>
  <c r="L1576" i="1" a="1"/>
  <c r="L1576" i="1" s="1"/>
  <c r="J1574" i="1" a="1"/>
  <c r="J1574" i="1" s="1"/>
  <c r="P1572" i="1" a="1"/>
  <c r="P1572" i="1"/>
  <c r="G1572" i="1" a="1"/>
  <c r="G1572" i="1"/>
  <c r="K1576" i="1" a="1"/>
  <c r="K1576" i="1" s="1"/>
  <c r="G1576" i="1" a="1"/>
  <c r="G1576" i="1"/>
  <c r="P1566" i="1" a="1"/>
  <c r="P1566" i="1"/>
  <c r="F1576" i="1" a="1"/>
  <c r="F1576" i="1" s="1"/>
  <c r="K1575" i="1" a="1"/>
  <c r="K1575" i="1"/>
  <c r="J1572" i="1" a="1"/>
  <c r="J1572" i="1"/>
  <c r="Q1574" i="1" a="1"/>
  <c r="Q1574" i="1"/>
  <c r="L1574" i="1" a="1"/>
  <c r="L1574" i="1"/>
  <c r="O1572" i="1" a="1"/>
  <c r="O1572" i="1" s="1"/>
  <c r="P1575" i="1" a="1"/>
  <c r="P1575" i="1"/>
  <c r="F1574" i="1" a="1"/>
  <c r="F1574" i="1" s="1"/>
  <c r="N1575" i="1" a="1"/>
  <c r="N1575" i="1"/>
  <c r="G1575" i="1" a="1"/>
  <c r="G1575" i="1" s="1"/>
  <c r="H1574" i="1" a="1"/>
  <c r="H1574" i="1" s="1"/>
  <c r="Q1575" i="1" a="1"/>
  <c r="Q1575" i="1"/>
  <c r="F1575" i="1" a="1"/>
  <c r="F1575" i="1" s="1"/>
  <c r="F1572" i="1" a="1"/>
  <c r="F1572" i="1"/>
  <c r="N1572" i="1" a="1"/>
  <c r="N1572" i="1"/>
  <c r="K1572" i="1" a="1"/>
  <c r="K1572" i="1" s="1"/>
  <c r="Q1576" i="1" a="1"/>
  <c r="Q1576" i="1" s="1"/>
  <c r="P1576" i="1" a="1"/>
  <c r="P1576" i="1" s="1"/>
  <c r="H1576" i="1" a="1"/>
  <c r="H1576" i="1" s="1"/>
  <c r="L1575" i="1" a="1"/>
  <c r="L1575" i="1" s="1"/>
  <c r="P1574" i="1" a="1"/>
  <c r="P1574" i="1" s="1"/>
  <c r="H1572" i="1" a="1"/>
  <c r="H1572" i="1" s="1"/>
  <c r="L1572" i="1" a="1"/>
  <c r="L1572" i="1" s="1"/>
  <c r="O1575" i="1" a="1"/>
  <c r="O1575" i="1"/>
  <c r="O1576" i="1" a="1"/>
  <c r="O1576" i="1" s="1"/>
  <c r="N1576" i="1" a="1"/>
  <c r="N1576" i="1" s="1"/>
  <c r="M1576" i="1" a="1"/>
  <c r="M1576" i="1" s="1"/>
  <c r="J1576" i="1" a="1"/>
  <c r="J1576" i="1" s="1"/>
  <c r="M1575" i="1" a="1"/>
  <c r="M1575" i="1"/>
  <c r="H1575" i="1" a="1"/>
  <c r="H1575" i="1"/>
  <c r="O1574" i="1" a="1"/>
  <c r="O1574" i="1"/>
  <c r="N1574" i="1" a="1"/>
  <c r="N1574" i="1"/>
  <c r="G1574" i="1" a="1"/>
  <c r="G1574" i="1" s="1"/>
  <c r="Q1572" i="1" a="1"/>
  <c r="Q1572" i="1"/>
  <c r="Q1566" i="1" a="1"/>
  <c r="Q1566" i="1"/>
  <c r="M1574" i="1" a="1"/>
  <c r="M1574" i="1" s="1"/>
  <c r="I1574" i="1" a="1"/>
  <c r="I1574" i="1" s="1"/>
  <c r="I1572" i="1" a="1"/>
  <c r="I1572" i="1"/>
  <c r="I1576" i="1" a="1"/>
  <c r="I1576" i="1" s="1"/>
  <c r="O1566" i="1" a="1"/>
  <c r="O1566" i="1"/>
  <c r="I1575" i="1" a="1"/>
  <c r="I1575" i="1"/>
  <c r="K1574" i="1" a="1"/>
  <c r="K1574" i="1" s="1"/>
  <c r="J1575" i="1" a="1"/>
  <c r="J1575" i="1"/>
  <c r="P1558" i="1" a="1"/>
  <c r="P1558" i="1" s="1"/>
  <c r="J1558" i="1" a="1"/>
  <c r="J1558" i="1" s="1"/>
  <c r="P1564" i="1" a="1"/>
  <c r="P1564" i="1"/>
  <c r="K1566" i="1" a="1"/>
  <c r="K1566" i="1"/>
  <c r="O1565" i="1" a="1"/>
  <c r="O1565" i="1" s="1"/>
  <c r="Q1564" i="1" a="1"/>
  <c r="Q1564" i="1" s="1"/>
  <c r="N1564" i="1" a="1"/>
  <c r="N1564" i="1" s="1"/>
  <c r="M1564" i="1" a="1"/>
  <c r="M1564" i="1" s="1"/>
  <c r="G1564" i="1" a="1"/>
  <c r="G1564" i="1" s="1"/>
  <c r="I1564" i="1" a="1"/>
  <c r="I1564" i="1" s="1"/>
  <c r="J1564" i="1" a="1"/>
  <c r="J1564" i="1"/>
  <c r="G1565" i="1" a="1"/>
  <c r="G1565" i="1" s="1"/>
  <c r="L1558" i="1" a="1"/>
  <c r="L1558" i="1"/>
  <c r="O1564" i="1" a="1"/>
  <c r="O1564" i="1" s="1"/>
  <c r="M1558" i="1" a="1"/>
  <c r="M1558" i="1"/>
  <c r="N1566" i="1" a="1"/>
  <c r="N1566" i="1" s="1"/>
  <c r="M1566" i="1" a="1"/>
  <c r="M1566" i="1"/>
  <c r="L1566" i="1" a="1"/>
  <c r="L1566" i="1" s="1"/>
  <c r="I1565" i="1" a="1"/>
  <c r="I1565" i="1"/>
  <c r="J1566" i="1" a="1"/>
  <c r="J1566" i="1" s="1"/>
  <c r="Q1565" i="1" a="1"/>
  <c r="Q1565" i="1" s="1"/>
  <c r="M1565" i="1" a="1"/>
  <c r="M1565" i="1" s="1"/>
  <c r="N1565" i="1" a="1"/>
  <c r="N1565" i="1" s="1"/>
  <c r="L1565" i="1" a="1"/>
  <c r="L1565" i="1" s="1"/>
  <c r="Q1558" i="1" a="1"/>
  <c r="Q1558" i="1" s="1"/>
  <c r="L1564" i="1" a="1"/>
  <c r="L1564" i="1" s="1"/>
  <c r="H1565" i="1" a="1"/>
  <c r="H1565" i="1" s="1"/>
  <c r="J1565" i="1" a="1"/>
  <c r="J1565" i="1" s="1"/>
  <c r="F1564" i="1" a="1"/>
  <c r="F1564" i="1" s="1"/>
  <c r="I1566" i="1" a="1"/>
  <c r="I1566" i="1"/>
  <c r="H1566" i="1" a="1"/>
  <c r="H1566" i="1" s="1"/>
  <c r="G1566" i="1" a="1"/>
  <c r="G1566" i="1" s="1"/>
  <c r="F1566" i="1" a="1"/>
  <c r="F1566" i="1" s="1"/>
  <c r="P1565" i="1" a="1"/>
  <c r="P1565" i="1" s="1"/>
  <c r="O1558" i="1" a="1"/>
  <c r="O1558" i="1" s="1"/>
  <c r="F1565" i="1" a="1"/>
  <c r="F1565" i="1"/>
  <c r="H1564" i="1" a="1"/>
  <c r="H1564" i="1" s="1"/>
  <c r="K1565" i="1" a="1"/>
  <c r="K1565" i="1" s="1"/>
  <c r="K1564" i="1" a="1"/>
  <c r="K1564" i="1" s="1"/>
  <c r="N1558" i="1" a="1"/>
  <c r="N1558" i="1" s="1"/>
  <c r="K1558" i="1" a="1"/>
  <c r="K1558" i="1" s="1"/>
  <c r="J1551" i="1" a="1"/>
  <c r="J1551" i="1" s="1"/>
  <c r="K1551" i="1" a="1"/>
  <c r="K1551" i="1"/>
  <c r="F1558" i="1" a="1"/>
  <c r="F1558" i="1" s="1"/>
  <c r="M1557" i="1" a="1"/>
  <c r="M1557" i="1"/>
  <c r="I1557" i="1" a="1"/>
  <c r="I1557" i="1"/>
  <c r="L1549" i="1" a="1"/>
  <c r="L1549" i="1"/>
  <c r="J1557" i="1" a="1"/>
  <c r="J1557" i="1"/>
  <c r="H1551" i="1" a="1"/>
  <c r="H1551" i="1" s="1"/>
  <c r="P1551" i="1" a="1"/>
  <c r="P1551" i="1" s="1"/>
  <c r="I1551" i="1" a="1"/>
  <c r="I1551" i="1"/>
  <c r="G1551" i="1" a="1"/>
  <c r="G1551" i="1"/>
  <c r="I1558" i="1" a="1"/>
  <c r="I1558" i="1" s="1"/>
  <c r="G1558" i="1" a="1"/>
  <c r="G1558" i="1" s="1"/>
  <c r="N1549" i="1" a="1"/>
  <c r="N1549" i="1" s="1"/>
  <c r="Q1557" i="1" a="1"/>
  <c r="Q1557" i="1"/>
  <c r="H1549" i="1" a="1"/>
  <c r="H1549" i="1"/>
  <c r="Q1551" i="1" a="1"/>
  <c r="Q1551" i="1" s="1"/>
  <c r="P1557" i="1" a="1"/>
  <c r="P1557" i="1"/>
  <c r="F1549" i="1" a="1"/>
  <c r="F1549" i="1" s="1"/>
  <c r="O1557" i="1" a="1"/>
  <c r="O1557" i="1"/>
  <c r="M1551" i="1" a="1"/>
  <c r="M1551" i="1"/>
  <c r="L1551" i="1" a="1"/>
  <c r="L1551" i="1" s="1"/>
  <c r="N1557" i="1" a="1"/>
  <c r="N1557" i="1"/>
  <c r="L1557" i="1" a="1"/>
  <c r="L1557" i="1" s="1"/>
  <c r="K1557" i="1" a="1"/>
  <c r="K1557" i="1"/>
  <c r="H1557" i="1" a="1"/>
  <c r="H1557" i="1"/>
  <c r="F1557" i="1" a="1"/>
  <c r="F1557" i="1" s="1"/>
  <c r="M1549" i="1" a="1"/>
  <c r="M1549" i="1" s="1"/>
  <c r="K1549" i="1" a="1"/>
  <c r="K1549" i="1" s="1"/>
  <c r="P1549" i="1" a="1"/>
  <c r="P1549" i="1" s="1"/>
  <c r="F1551" i="1" a="1"/>
  <c r="F1551" i="1"/>
  <c r="O1551" i="1" a="1"/>
  <c r="O1551" i="1" s="1"/>
  <c r="N1551" i="1" a="1"/>
  <c r="N1551" i="1"/>
  <c r="O1549" i="1" a="1"/>
  <c r="O1549" i="1"/>
  <c r="I1549" i="1" a="1"/>
  <c r="I1549" i="1" s="1"/>
  <c r="Q1549" i="1" a="1"/>
  <c r="Q1549" i="1" s="1"/>
  <c r="J1549" i="1" a="1"/>
  <c r="J1549" i="1"/>
  <c r="H1558" i="1" a="1"/>
  <c r="H1558" i="1" s="1"/>
  <c r="G1557" i="1" a="1"/>
  <c r="G1557" i="1" s="1"/>
  <c r="G1549" i="1" a="1"/>
  <c r="G1549" i="1" s="1"/>
  <c r="N1531" i="1" a="1"/>
  <c r="N1531" i="1"/>
  <c r="O1530" i="1" a="1"/>
  <c r="O1530" i="1" s="1"/>
  <c r="H1531" i="1" a="1"/>
  <c r="H1531" i="1" s="1"/>
  <c r="J1548" i="1" a="1"/>
  <c r="J1548" i="1" s="1"/>
  <c r="G1548" i="1" a="1"/>
  <c r="G1548" i="1" s="1"/>
  <c r="P1530" i="1" a="1"/>
  <c r="P1530" i="1" s="1"/>
  <c r="L1530" i="1" a="1"/>
  <c r="L1530" i="1" s="1"/>
  <c r="G1531" i="1" a="1"/>
  <c r="G1531" i="1" s="1"/>
  <c r="F1531" i="1" a="1"/>
  <c r="F1531" i="1" s="1"/>
  <c r="M1530" i="1" a="1"/>
  <c r="M1530" i="1" s="1"/>
  <c r="J1530" i="1" a="1"/>
  <c r="J1530" i="1"/>
  <c r="Q1530" i="1" a="1"/>
  <c r="Q1530" i="1"/>
  <c r="K1531" i="1" a="1"/>
  <c r="K1531" i="1" s="1"/>
  <c r="K1530" i="1" a="1"/>
  <c r="K1530" i="1"/>
  <c r="O1548" i="1" a="1"/>
  <c r="O1548" i="1"/>
  <c r="I1548" i="1" a="1"/>
  <c r="I1548" i="1" s="1"/>
  <c r="K1548" i="1" a="1"/>
  <c r="K1548" i="1"/>
  <c r="N1530" i="1" a="1"/>
  <c r="N1530" i="1"/>
  <c r="F1548" i="1" a="1"/>
  <c r="F1548" i="1"/>
  <c r="Q1531" i="1" a="1"/>
  <c r="Q1531" i="1" s="1"/>
  <c r="M1531" i="1" a="1"/>
  <c r="M1531" i="1" s="1"/>
  <c r="I1531" i="1" a="1"/>
  <c r="I1531" i="1" s="1"/>
  <c r="I1530" i="1" a="1"/>
  <c r="I1530" i="1"/>
  <c r="Q1548" i="1" a="1"/>
  <c r="Q1548" i="1" s="1"/>
  <c r="J1531" i="1" a="1"/>
  <c r="J1531" i="1" s="1"/>
  <c r="P1548" i="1" a="1"/>
  <c r="P1548" i="1" s="1"/>
  <c r="M1548" i="1" a="1"/>
  <c r="M1548" i="1" s="1"/>
  <c r="O1531" i="1" a="1"/>
  <c r="O1531" i="1"/>
  <c r="P1531" i="1" a="1"/>
  <c r="P1531" i="1" s="1"/>
  <c r="L1531" i="1" a="1"/>
  <c r="L1531" i="1"/>
  <c r="N1548" i="1" a="1"/>
  <c r="N1548" i="1"/>
  <c r="L1548" i="1" a="1"/>
  <c r="L1548" i="1" s="1"/>
  <c r="H1548" i="1" a="1"/>
  <c r="H1548" i="1"/>
  <c r="N1528" i="1" a="1"/>
  <c r="N1528" i="1"/>
  <c r="K1525" i="1" a="1"/>
  <c r="K1525" i="1"/>
  <c r="K1528" i="1" a="1"/>
  <c r="K1528" i="1" s="1"/>
  <c r="H1527" i="1" a="1"/>
  <c r="H1527" i="1" s="1"/>
  <c r="P1527" i="1" a="1"/>
  <c r="P1527" i="1" s="1"/>
  <c r="G1527" i="1" a="1"/>
  <c r="G1527" i="1" s="1"/>
  <c r="M1527" i="1" a="1"/>
  <c r="M1527" i="1" s="1"/>
  <c r="J1526" i="1" a="1"/>
  <c r="J1526" i="1" s="1"/>
  <c r="P1525" i="1" a="1"/>
  <c r="P1525" i="1" s="1"/>
  <c r="F1527" i="1" a="1"/>
  <c r="F1527" i="1" s="1"/>
  <c r="O1525" i="1" a="1"/>
  <c r="O1525" i="1"/>
  <c r="F1530" i="1" a="1"/>
  <c r="F1530" i="1" s="1"/>
  <c r="P1528" i="1" a="1"/>
  <c r="P1528" i="1"/>
  <c r="Q1526" i="1" a="1"/>
  <c r="Q1526" i="1"/>
  <c r="J1529" i="1" a="1"/>
  <c r="J1529" i="1" s="1"/>
  <c r="H1530" i="1" a="1"/>
  <c r="H1530" i="1"/>
  <c r="G1530" i="1" a="1"/>
  <c r="G1530" i="1"/>
  <c r="O1527" i="1" a="1"/>
  <c r="O1527" i="1"/>
  <c r="N1525" i="1" a="1"/>
  <c r="N1525" i="1" s="1"/>
  <c r="Q1525" i="1" a="1"/>
  <c r="Q1525" i="1"/>
  <c r="Q1529" i="1" a="1"/>
  <c r="Q1529" i="1"/>
  <c r="I1528" i="1" a="1"/>
  <c r="I1528" i="1"/>
  <c r="G1528" i="1" a="1"/>
  <c r="G1528" i="1"/>
  <c r="M1526" i="1" a="1"/>
  <c r="M1526" i="1"/>
  <c r="Q1527" i="1" a="1"/>
  <c r="Q1527" i="1"/>
  <c r="F1525" i="1" a="1"/>
  <c r="F1525" i="1" s="1"/>
  <c r="O1526" i="1" a="1"/>
  <c r="O1526" i="1"/>
  <c r="L1529" i="1" a="1"/>
  <c r="L1529" i="1" s="1"/>
  <c r="G1525" i="1" a="1"/>
  <c r="G1525" i="1" s="1"/>
  <c r="L1527" i="1" a="1"/>
  <c r="L1527" i="1" s="1"/>
  <c r="N1526" i="1" a="1"/>
  <c r="N1526" i="1" s="1"/>
  <c r="L1528" i="1" a="1"/>
  <c r="L1528" i="1"/>
  <c r="I1527" i="1" a="1"/>
  <c r="I1527" i="1" s="1"/>
  <c r="G1526" i="1" a="1"/>
  <c r="G1526" i="1"/>
  <c r="J1527" i="1" a="1"/>
  <c r="J1527" i="1" s="1"/>
  <c r="N1527" i="1" a="1"/>
  <c r="N1527" i="1" s="1"/>
  <c r="I1526" i="1" a="1"/>
  <c r="I1526" i="1" s="1"/>
  <c r="P1526" i="1" a="1"/>
  <c r="P1526" i="1"/>
  <c r="M1525" i="1" a="1"/>
  <c r="M1525" i="1"/>
  <c r="M1529" i="1" a="1"/>
  <c r="M1529" i="1"/>
  <c r="Q1528" i="1" a="1"/>
  <c r="Q1528" i="1"/>
  <c r="N1529" i="1" a="1"/>
  <c r="N1529" i="1" s="1"/>
  <c r="F1528" i="1" a="1"/>
  <c r="F1528" i="1"/>
  <c r="L1525" i="1" a="1"/>
  <c r="L1525" i="1" s="1"/>
  <c r="F1529" i="1" a="1"/>
  <c r="F1529" i="1" s="1"/>
  <c r="O1529" i="1" a="1"/>
  <c r="O1529" i="1"/>
  <c r="K1526" i="1" a="1"/>
  <c r="K1526" i="1" s="1"/>
  <c r="H1525" i="1" a="1"/>
  <c r="H1525" i="1" s="1"/>
  <c r="F1526" i="1" a="1"/>
  <c r="F1526" i="1"/>
  <c r="P1529" i="1" a="1"/>
  <c r="P1529" i="1"/>
  <c r="I1529" i="1" a="1"/>
  <c r="I1529" i="1"/>
  <c r="K1529" i="1" a="1"/>
  <c r="K1529" i="1" s="1"/>
  <c r="M1528" i="1" a="1"/>
  <c r="M1528" i="1"/>
  <c r="O1528" i="1" a="1"/>
  <c r="O1528" i="1"/>
  <c r="H1528" i="1" a="1"/>
  <c r="H1528" i="1"/>
  <c r="H1529" i="1" a="1"/>
  <c r="H1529" i="1"/>
  <c r="G1529" i="1" a="1"/>
  <c r="G1529" i="1" s="1"/>
  <c r="H1526" i="1" a="1"/>
  <c r="H1526" i="1"/>
  <c r="J1525" i="1" a="1"/>
  <c r="J1525" i="1" s="1"/>
  <c r="I1525" i="1" a="1"/>
  <c r="I1525" i="1" s="1"/>
  <c r="K1527" i="1" a="1"/>
  <c r="K1527" i="1" s="1"/>
  <c r="J1528" i="1" a="1"/>
  <c r="J1528" i="1" s="1"/>
  <c r="Q1524" i="1" a="1"/>
  <c r="Q1524" i="1"/>
  <c r="L1526" i="1" a="1"/>
  <c r="L1526" i="1" s="1"/>
  <c r="J1522" i="1" a="1"/>
  <c r="J1522" i="1" s="1"/>
  <c r="M1524" i="1" a="1"/>
  <c r="M1524" i="1" s="1"/>
  <c r="K1524" i="1" a="1"/>
  <c r="K1524" i="1" s="1"/>
  <c r="Q1523" i="1" a="1"/>
  <c r="Q1523" i="1" s="1"/>
  <c r="I1520" i="1" a="1"/>
  <c r="I1520" i="1"/>
  <c r="N1523" i="1" a="1"/>
  <c r="N1523" i="1"/>
  <c r="O1523" i="1" a="1"/>
  <c r="O1523" i="1"/>
  <c r="M1523" i="1" a="1"/>
  <c r="M1523" i="1"/>
  <c r="J1523" i="1" a="1"/>
  <c r="J1523" i="1" s="1"/>
  <c r="K1522" i="1" a="1"/>
  <c r="K1522" i="1"/>
  <c r="M1522" i="1" a="1"/>
  <c r="M1522" i="1" s="1"/>
  <c r="P1522" i="1" a="1"/>
  <c r="P1522" i="1"/>
  <c r="J1521" i="1" a="1"/>
  <c r="J1521" i="1" s="1"/>
  <c r="O1520" i="1" a="1"/>
  <c r="O1520" i="1" s="1"/>
  <c r="H1520" i="1" a="1"/>
  <c r="H1520" i="1"/>
  <c r="G1520" i="1" a="1"/>
  <c r="G1520" i="1"/>
  <c r="I1521" i="1" a="1"/>
  <c r="I1521" i="1" s="1"/>
  <c r="P1524" i="1" a="1"/>
  <c r="P1524" i="1" s="1"/>
  <c r="G1523" i="1" a="1"/>
  <c r="G1523" i="1" s="1"/>
  <c r="L1524" i="1" a="1"/>
  <c r="L1524" i="1"/>
  <c r="J1524" i="1" a="1"/>
  <c r="J1524" i="1"/>
  <c r="H1524" i="1" a="1"/>
  <c r="H1524" i="1"/>
  <c r="I1522" i="1" a="1"/>
  <c r="I1522" i="1"/>
  <c r="G1522" i="1" a="1"/>
  <c r="G1522" i="1" s="1"/>
  <c r="N1522" i="1" a="1"/>
  <c r="N1522" i="1" s="1"/>
  <c r="N1520" i="1" a="1"/>
  <c r="N1520" i="1"/>
  <c r="K1521" i="1" a="1"/>
  <c r="K1521" i="1"/>
  <c r="G1524" i="1" a="1"/>
  <c r="G1524" i="1"/>
  <c r="L1523" i="1" a="1"/>
  <c r="L1523" i="1" s="1"/>
  <c r="P1521" i="1" a="1"/>
  <c r="P1521" i="1" s="1"/>
  <c r="N1521" i="1" a="1"/>
  <c r="N1521" i="1"/>
  <c r="Q1520" i="1" a="1"/>
  <c r="Q1520" i="1" s="1"/>
  <c r="L1520" i="1" a="1"/>
  <c r="L1520" i="1" s="1"/>
  <c r="H1521" i="1" a="1"/>
  <c r="H1521" i="1" s="1"/>
  <c r="O1521" i="1" a="1"/>
  <c r="O1521" i="1" s="1"/>
  <c r="F1524" i="1" a="1"/>
  <c r="F1524" i="1" s="1"/>
  <c r="P1519" i="1" a="1"/>
  <c r="P1519" i="1"/>
  <c r="G1521" i="1" a="1"/>
  <c r="G1521" i="1" s="1"/>
  <c r="P1523" i="1" a="1"/>
  <c r="P1523" i="1" s="1"/>
  <c r="H1523" i="1" a="1"/>
  <c r="H1523" i="1" s="1"/>
  <c r="F1521" i="1" a="1"/>
  <c r="F1521" i="1" s="1"/>
  <c r="F1523" i="1" a="1"/>
  <c r="F1523" i="1" s="1"/>
  <c r="O1522" i="1" a="1"/>
  <c r="O1522" i="1" s="1"/>
  <c r="P1520" i="1" a="1"/>
  <c r="P1520" i="1"/>
  <c r="H1522" i="1" a="1"/>
  <c r="H1522" i="1"/>
  <c r="O1524" i="1" a="1"/>
  <c r="O1524" i="1"/>
  <c r="I1523" i="1" a="1"/>
  <c r="I1523" i="1" s="1"/>
  <c r="Q1521" i="1" a="1"/>
  <c r="Q1521" i="1" s="1"/>
  <c r="M1521" i="1" a="1"/>
  <c r="M1521" i="1" s="1"/>
  <c r="J1520" i="1" a="1"/>
  <c r="J1520" i="1" s="1"/>
  <c r="F1522" i="1" a="1"/>
  <c r="F1522" i="1"/>
  <c r="K1520" i="1" a="1"/>
  <c r="K1520" i="1"/>
  <c r="N1524" i="1" a="1"/>
  <c r="N1524" i="1" s="1"/>
  <c r="K1523" i="1" a="1"/>
  <c r="K1523" i="1" s="1"/>
  <c r="F1520" i="1" a="1"/>
  <c r="F1520" i="1"/>
  <c r="L1521" i="1" a="1"/>
  <c r="L1521" i="1" s="1"/>
  <c r="L1522" i="1" a="1"/>
  <c r="L1522" i="1"/>
  <c r="M1520" i="1" a="1"/>
  <c r="M1520" i="1" s="1"/>
  <c r="I1524" i="1" a="1"/>
  <c r="I1524" i="1" s="1"/>
  <c r="Q1522" i="1" a="1"/>
  <c r="Q1522" i="1" s="1"/>
  <c r="Q1519" i="1" a="1"/>
  <c r="Q1519" i="1"/>
  <c r="I1517" i="1" a="1"/>
  <c r="I1517" i="1"/>
  <c r="J1515" i="1" a="1"/>
  <c r="J1515" i="1" s="1"/>
  <c r="M1519" i="1" a="1"/>
  <c r="M1519" i="1" s="1"/>
  <c r="I1516" i="1" a="1"/>
  <c r="I1516" i="1" s="1"/>
  <c r="P1513" i="1" a="1"/>
  <c r="P1513" i="1" s="1"/>
  <c r="Q1516" i="1" a="1"/>
  <c r="Q1516" i="1" s="1"/>
  <c r="H1519" i="1" a="1"/>
  <c r="H1519" i="1"/>
  <c r="L1517" i="1" a="1"/>
  <c r="L1517" i="1" s="1"/>
  <c r="H1516" i="1" a="1"/>
  <c r="H1516" i="1" s="1"/>
  <c r="N1516" i="1" a="1"/>
  <c r="N1516" i="1" s="1"/>
  <c r="M1516" i="1" a="1"/>
  <c r="M1516" i="1" s="1"/>
  <c r="L1515" i="1" a="1"/>
  <c r="L1515" i="1"/>
  <c r="P1514" i="1" a="1"/>
  <c r="P1514" i="1"/>
  <c r="I1514" i="1" a="1"/>
  <c r="I1514" i="1" s="1"/>
  <c r="K1516" i="1" a="1"/>
  <c r="K1516" i="1" s="1"/>
  <c r="H1514" i="1" a="1"/>
  <c r="H1514" i="1"/>
  <c r="G1519" i="1" a="1"/>
  <c r="G1519" i="1"/>
  <c r="O1519" i="1" a="1"/>
  <c r="O1519" i="1" s="1"/>
  <c r="L1519" i="1" a="1"/>
  <c r="L1519" i="1" s="1"/>
  <c r="K1517" i="1" a="1"/>
  <c r="K1517" i="1" s="1"/>
  <c r="N1514" i="1" a="1"/>
  <c r="N1514" i="1" s="1"/>
  <c r="K1519" i="1" a="1"/>
  <c r="K1519" i="1" s="1"/>
  <c r="F1519" i="1" a="1"/>
  <c r="F1519" i="1"/>
  <c r="O1514" i="1" a="1"/>
  <c r="O1514" i="1" s="1"/>
  <c r="F1515" i="1" a="1"/>
  <c r="F1515" i="1"/>
  <c r="M1514" i="1" a="1"/>
  <c r="M1514" i="1" s="1"/>
  <c r="I1519" i="1" a="1"/>
  <c r="I1519" i="1" s="1"/>
  <c r="J1517" i="1" a="1"/>
  <c r="J1517" i="1"/>
  <c r="H1515" i="1" a="1"/>
  <c r="H1515" i="1"/>
  <c r="Q1517" i="1" a="1"/>
  <c r="Q1517" i="1" s="1"/>
  <c r="Q1513" i="1" a="1"/>
  <c r="Q1513" i="1"/>
  <c r="J1514" i="1" a="1"/>
  <c r="J1514" i="1"/>
  <c r="P1517" i="1" a="1"/>
  <c r="P1517" i="1" s="1"/>
  <c r="O1515" i="1" a="1"/>
  <c r="O1515" i="1" s="1"/>
  <c r="N1517" i="1" a="1"/>
  <c r="N1517" i="1" s="1"/>
  <c r="M1517" i="1" a="1"/>
  <c r="M1517" i="1" s="1"/>
  <c r="L1516" i="1" a="1"/>
  <c r="L1516" i="1" s="1"/>
  <c r="F1516" i="1" a="1"/>
  <c r="F1516" i="1" s="1"/>
  <c r="G1516" i="1" a="1"/>
  <c r="G1516" i="1" s="1"/>
  <c r="O1517" i="1" a="1"/>
  <c r="O1517" i="1"/>
  <c r="G1515" i="1" a="1"/>
  <c r="G1515" i="1"/>
  <c r="K1515" i="1" a="1"/>
  <c r="K1515" i="1"/>
  <c r="G1517" i="1" a="1"/>
  <c r="G1517" i="1"/>
  <c r="N1515" i="1" a="1"/>
  <c r="N1515" i="1" s="1"/>
  <c r="P1515" i="1" a="1"/>
  <c r="P1515" i="1" s="1"/>
  <c r="F1517" i="1" a="1"/>
  <c r="F1517" i="1" s="1"/>
  <c r="H1517" i="1" a="1"/>
  <c r="H1517" i="1"/>
  <c r="K1514" i="1" a="1"/>
  <c r="K1514" i="1" s="1"/>
  <c r="P1516" i="1" a="1"/>
  <c r="P1516" i="1" s="1"/>
  <c r="O1516" i="1" a="1"/>
  <c r="O1516" i="1" s="1"/>
  <c r="Q1515" i="1" a="1"/>
  <c r="Q1515" i="1" s="1"/>
  <c r="M1515" i="1" a="1"/>
  <c r="M1515" i="1"/>
  <c r="I1515" i="1" a="1"/>
  <c r="I1515" i="1" s="1"/>
  <c r="J1516" i="1" a="1"/>
  <c r="J1516" i="1"/>
  <c r="Q1514" i="1" a="1"/>
  <c r="Q1514" i="1" s="1"/>
  <c r="L1514" i="1" a="1"/>
  <c r="L1514" i="1" s="1"/>
  <c r="N1519" i="1" a="1"/>
  <c r="N1519" i="1"/>
  <c r="J1519" i="1" a="1"/>
  <c r="J1519" i="1" s="1"/>
  <c r="G1514" i="1" a="1"/>
  <c r="G1514" i="1"/>
  <c r="F1514" i="1" a="1"/>
  <c r="F1514" i="1"/>
  <c r="M1507" i="1" a="1"/>
  <c r="M1507" i="1" s="1"/>
  <c r="L1507" i="1" a="1"/>
  <c r="L1507" i="1" s="1"/>
  <c r="J1506" i="1" a="1"/>
  <c r="J1506" i="1"/>
  <c r="F1507" i="1" a="1"/>
  <c r="F1507" i="1" s="1"/>
  <c r="O1513" i="1" a="1"/>
  <c r="O1513" i="1" s="1"/>
  <c r="N1513" i="1" a="1"/>
  <c r="N1513" i="1" s="1"/>
  <c r="L1513" i="1" a="1"/>
  <c r="L1513" i="1" s="1"/>
  <c r="G1513" i="1" a="1"/>
  <c r="G1513" i="1" s="1"/>
  <c r="P1506" i="1" a="1"/>
  <c r="P1506" i="1"/>
  <c r="I1506" i="1" a="1"/>
  <c r="I1506" i="1"/>
  <c r="M1513" i="1" a="1"/>
  <c r="M1513" i="1"/>
  <c r="K1513" i="1" a="1"/>
  <c r="K1513" i="1"/>
  <c r="J1513" i="1" a="1"/>
  <c r="J1513" i="1" s="1"/>
  <c r="I1513" i="1" a="1"/>
  <c r="I1513" i="1"/>
  <c r="J1507" i="1" a="1"/>
  <c r="J1507" i="1"/>
  <c r="K1507" i="1" a="1"/>
  <c r="K1507" i="1" s="1"/>
  <c r="F1513" i="1" a="1"/>
  <c r="F1513" i="1" s="1"/>
  <c r="Q1507" i="1" a="1"/>
  <c r="Q1507" i="1"/>
  <c r="G1506" i="1" a="1"/>
  <c r="G1506" i="1"/>
  <c r="P1507" i="1" a="1"/>
  <c r="P1507" i="1" s="1"/>
  <c r="G1507" i="1" a="1"/>
  <c r="G1507" i="1"/>
  <c r="H1513" i="1" a="1"/>
  <c r="H1513" i="1" s="1"/>
  <c r="K1506" i="1" a="1"/>
  <c r="K1506" i="1"/>
  <c r="O1506" i="1" a="1"/>
  <c r="O1506" i="1" s="1"/>
  <c r="H1507" i="1" a="1"/>
  <c r="H1507" i="1" s="1"/>
  <c r="M1506" i="1" a="1"/>
  <c r="M1506" i="1"/>
  <c r="L1506" i="1" a="1"/>
  <c r="L1506" i="1" s="1"/>
  <c r="N1507" i="1" a="1"/>
  <c r="N1507" i="1"/>
  <c r="F1506" i="1" a="1"/>
  <c r="F1506" i="1" s="1"/>
  <c r="O1507" i="1" a="1"/>
  <c r="O1507" i="1" s="1"/>
  <c r="I1507" i="1" a="1"/>
  <c r="I1507" i="1"/>
  <c r="Q1506" i="1" a="1"/>
  <c r="Q1506" i="1" s="1"/>
  <c r="N1506" i="1" a="1"/>
  <c r="N1506" i="1" s="1"/>
  <c r="H1506" i="1" a="1"/>
  <c r="H1506" i="1"/>
  <c r="J1502" i="1" a="1"/>
  <c r="J1502" i="1" s="1"/>
  <c r="I1505" i="1" a="1"/>
  <c r="I1505" i="1" s="1"/>
  <c r="H1505" i="1" a="1"/>
  <c r="H1505" i="1" s="1"/>
  <c r="P1504" i="1" a="1"/>
  <c r="P1504" i="1" s="1"/>
  <c r="O1504" i="1" a="1"/>
  <c r="O1504" i="1"/>
  <c r="N1504" i="1" a="1"/>
  <c r="N1504" i="1"/>
  <c r="J1504" i="1" a="1"/>
  <c r="J1504" i="1"/>
  <c r="N1500" i="1" a="1"/>
  <c r="N1500" i="1"/>
  <c r="H1504" i="1" a="1"/>
  <c r="H1504" i="1"/>
  <c r="L1500" i="1" a="1"/>
  <c r="L1500" i="1" s="1"/>
  <c r="J1500" i="1" a="1"/>
  <c r="J1500" i="1" s="1"/>
  <c r="N1502" i="1" a="1"/>
  <c r="N1502" i="1"/>
  <c r="O1500" i="1" a="1"/>
  <c r="O1500" i="1"/>
  <c r="H1502" i="1" a="1"/>
  <c r="H1502" i="1" s="1"/>
  <c r="M1502" i="1" a="1"/>
  <c r="M1502" i="1"/>
  <c r="J1501" i="1" a="1"/>
  <c r="J1501" i="1"/>
  <c r="G1501" i="1" a="1"/>
  <c r="G1501" i="1"/>
  <c r="I1500" i="1" a="1"/>
  <c r="I1500" i="1"/>
  <c r="L1501" i="1" a="1"/>
  <c r="L1501" i="1" s="1"/>
  <c r="O1501" i="1" a="1"/>
  <c r="O1501" i="1" s="1"/>
  <c r="L1504" i="1" a="1"/>
  <c r="L1504" i="1" s="1"/>
  <c r="F1501" i="1" a="1"/>
  <c r="F1501" i="1" s="1"/>
  <c r="I1501" i="1" a="1"/>
  <c r="I1501" i="1"/>
  <c r="P1500" i="1" a="1"/>
  <c r="P1500" i="1" s="1"/>
  <c r="Q1501" i="1" a="1"/>
  <c r="Q1501" i="1"/>
  <c r="H1501" i="1" a="1"/>
  <c r="H1501" i="1" s="1"/>
  <c r="M1505" i="1" a="1"/>
  <c r="M1505" i="1"/>
  <c r="L1505" i="1" a="1"/>
  <c r="L1505" i="1"/>
  <c r="K1502" i="1" a="1"/>
  <c r="K1502" i="1"/>
  <c r="K1505" i="1" a="1"/>
  <c r="K1505" i="1" s="1"/>
  <c r="K1500" i="1" a="1"/>
  <c r="K1500" i="1"/>
  <c r="K1504" i="1" a="1"/>
  <c r="K1504" i="1" s="1"/>
  <c r="Q1505" i="1" a="1"/>
  <c r="Q1505" i="1"/>
  <c r="G1505" i="1" a="1"/>
  <c r="G1505" i="1"/>
  <c r="Q1500" i="1" a="1"/>
  <c r="Q1500" i="1"/>
  <c r="F1504" i="1" a="1"/>
  <c r="F1504" i="1" s="1"/>
  <c r="K1501" i="1" a="1"/>
  <c r="K1501" i="1"/>
  <c r="P1502" i="1" a="1"/>
  <c r="P1502" i="1" s="1"/>
  <c r="M1500" i="1" a="1"/>
  <c r="M1500" i="1"/>
  <c r="Q1502" i="1" a="1"/>
  <c r="Q1502" i="1" s="1"/>
  <c r="F1502" i="1" a="1"/>
  <c r="F1502" i="1"/>
  <c r="M1504" i="1" a="1"/>
  <c r="M1504" i="1" s="1"/>
  <c r="G1502" i="1" a="1"/>
  <c r="G1502" i="1"/>
  <c r="I1502" i="1" a="1"/>
  <c r="I1502" i="1"/>
  <c r="J1505" i="1" a="1"/>
  <c r="J1505" i="1"/>
  <c r="G1504" i="1" a="1"/>
  <c r="G1504" i="1"/>
  <c r="P1505" i="1" a="1"/>
  <c r="P1505" i="1"/>
  <c r="Q1504" i="1" a="1"/>
  <c r="Q1504" i="1" s="1"/>
  <c r="H1500" i="1" a="1"/>
  <c r="H1500" i="1" s="1"/>
  <c r="O1502" i="1" a="1"/>
  <c r="O1502" i="1" s="1"/>
  <c r="N1501" i="1" a="1"/>
  <c r="N1501" i="1" s="1"/>
  <c r="M1501" i="1" a="1"/>
  <c r="M1501" i="1" s="1"/>
  <c r="O1505" i="1" a="1"/>
  <c r="O1505" i="1"/>
  <c r="N1505" i="1" a="1"/>
  <c r="N1505" i="1"/>
  <c r="P1501" i="1" a="1"/>
  <c r="P1501" i="1"/>
  <c r="G1500" i="1" a="1"/>
  <c r="G1500" i="1"/>
  <c r="F1505" i="1" a="1"/>
  <c r="F1505" i="1" s="1"/>
  <c r="L1502" i="1" a="1"/>
  <c r="L1502" i="1"/>
  <c r="I1504" i="1" a="1"/>
  <c r="I1504" i="1" s="1"/>
  <c r="I1494" i="1" a="1"/>
  <c r="I1494" i="1" s="1"/>
  <c r="H1492" i="1" a="1"/>
  <c r="H1492" i="1" s="1"/>
  <c r="L1499" i="1" a="1"/>
  <c r="L1499" i="1" s="1"/>
  <c r="I1492" i="1" a="1"/>
  <c r="I1492" i="1"/>
  <c r="M1499" i="1" a="1"/>
  <c r="M1499" i="1"/>
  <c r="L1492" i="1" a="1"/>
  <c r="L1492" i="1" s="1"/>
  <c r="P1487" i="1" a="1"/>
  <c r="P1487" i="1" s="1"/>
  <c r="P1492" i="1" a="1"/>
  <c r="P1492" i="1" s="1"/>
  <c r="F1492" i="1" a="1"/>
  <c r="F1492" i="1" s="1"/>
  <c r="K1492" i="1" a="1"/>
  <c r="K1492" i="1" s="1"/>
  <c r="J1492" i="1" a="1"/>
  <c r="J1492" i="1"/>
  <c r="H1499" i="1" a="1"/>
  <c r="H1499" i="1" s="1"/>
  <c r="P1494" i="1" a="1"/>
  <c r="P1494" i="1"/>
  <c r="N1494" i="1" a="1"/>
  <c r="N1494" i="1" s="1"/>
  <c r="F1499" i="1" a="1"/>
  <c r="F1499" i="1"/>
  <c r="F1500" i="1" a="1"/>
  <c r="F1500" i="1"/>
  <c r="P1499" i="1" a="1"/>
  <c r="P1499" i="1"/>
  <c r="F1494" i="1" a="1"/>
  <c r="F1494" i="1" s="1"/>
  <c r="N1492" i="1" a="1"/>
  <c r="N1492" i="1" s="1"/>
  <c r="G1494" i="1" a="1"/>
  <c r="G1494" i="1"/>
  <c r="K1499" i="1" a="1"/>
  <c r="K1499" i="1" s="1"/>
  <c r="Q1494" i="1" a="1"/>
  <c r="Q1494" i="1"/>
  <c r="L1494" i="1" a="1"/>
  <c r="L1494" i="1" s="1"/>
  <c r="K1494" i="1" a="1"/>
  <c r="K1494" i="1" s="1"/>
  <c r="O1494" i="1" a="1"/>
  <c r="O1494" i="1" s="1"/>
  <c r="Q1492" i="1" a="1"/>
  <c r="Q1492" i="1"/>
  <c r="M1494" i="1" a="1"/>
  <c r="M1494" i="1"/>
  <c r="Q1487" i="1" a="1"/>
  <c r="Q1487" i="1"/>
  <c r="Q1499" i="1" a="1"/>
  <c r="Q1499" i="1" s="1"/>
  <c r="M1492" i="1" a="1"/>
  <c r="M1492" i="1" s="1"/>
  <c r="I1499" i="1" a="1"/>
  <c r="I1499" i="1" s="1"/>
  <c r="J1499" i="1" a="1"/>
  <c r="J1499" i="1"/>
  <c r="H1494" i="1" a="1"/>
  <c r="H1494" i="1"/>
  <c r="O1499" i="1" a="1"/>
  <c r="O1499" i="1"/>
  <c r="N1499" i="1" a="1"/>
  <c r="N1499" i="1" s="1"/>
  <c r="G1499" i="1" a="1"/>
  <c r="G1499" i="1"/>
  <c r="G1492" i="1" a="1"/>
  <c r="G1492" i="1" s="1"/>
  <c r="O1492" i="1" a="1"/>
  <c r="O1492" i="1" s="1"/>
  <c r="O1487" i="1" a="1"/>
  <c r="O1487" i="1" s="1"/>
  <c r="J1494" i="1" a="1"/>
  <c r="J1494" i="1"/>
  <c r="F1485" i="1" a="1"/>
  <c r="F1485" i="1" s="1"/>
  <c r="L1487" i="1" a="1"/>
  <c r="L1487" i="1"/>
  <c r="N1487" i="1" a="1"/>
  <c r="N1487" i="1" s="1"/>
  <c r="M1487" i="1" a="1"/>
  <c r="M1487" i="1"/>
  <c r="K1487" i="1" a="1"/>
  <c r="K1487" i="1" s="1"/>
  <c r="G1487" i="1" a="1"/>
  <c r="G1487" i="1"/>
  <c r="J1487" i="1" a="1"/>
  <c r="J1487" i="1" s="1"/>
  <c r="F1487" i="1" a="1"/>
  <c r="F1487" i="1" s="1"/>
  <c r="J1485" i="1" a="1"/>
  <c r="J1485" i="1" s="1"/>
  <c r="P1485" i="1" a="1"/>
  <c r="P1485" i="1" s="1"/>
  <c r="K1485" i="1" a="1"/>
  <c r="K1485" i="1"/>
  <c r="I1487" i="1" a="1"/>
  <c r="I1487" i="1" s="1"/>
  <c r="H1487" i="1" a="1"/>
  <c r="H1487" i="1"/>
  <c r="H1485" i="1" a="1"/>
  <c r="H1485" i="1" s="1"/>
  <c r="Q1485" i="1" a="1"/>
  <c r="Q1485" i="1" s="1"/>
  <c r="O1485" i="1" a="1"/>
  <c r="O1485" i="1" s="1"/>
  <c r="N1485" i="1" a="1"/>
  <c r="N1485" i="1"/>
  <c r="M1485" i="1" a="1"/>
  <c r="M1485" i="1" s="1"/>
  <c r="G1485" i="1" a="1"/>
  <c r="G1485" i="1" s="1"/>
  <c r="L1485" i="1" a="1"/>
  <c r="L1485" i="1" s="1"/>
  <c r="I1485" i="1" a="1"/>
  <c r="I1485" i="1" s="1"/>
  <c r="M1457" i="1" a="1"/>
  <c r="M1457" i="1"/>
  <c r="I1458" i="1" a="1"/>
  <c r="I1458" i="1" s="1"/>
  <c r="N1458" i="1" a="1"/>
  <c r="N1458" i="1"/>
  <c r="K1456" i="1" a="1"/>
  <c r="K1456" i="1" s="1"/>
  <c r="Q1454" i="1" a="1"/>
  <c r="Q1454" i="1"/>
  <c r="G1456" i="1" a="1"/>
  <c r="G1456" i="1"/>
  <c r="H1457" i="1" a="1"/>
  <c r="H1457" i="1" s="1"/>
  <c r="K1457" i="1" a="1"/>
  <c r="K1457" i="1" s="1"/>
  <c r="N1455" i="1" a="1"/>
  <c r="N1455" i="1" s="1"/>
  <c r="N1457" i="1" a="1"/>
  <c r="N1457" i="1"/>
  <c r="F1455" i="1" a="1"/>
  <c r="F1455" i="1" s="1"/>
  <c r="M1458" i="1" a="1"/>
  <c r="M1458" i="1"/>
  <c r="M1456" i="1" a="1"/>
  <c r="M1456" i="1" s="1"/>
  <c r="L1456" i="1" a="1"/>
  <c r="L1456" i="1"/>
  <c r="H1456" i="1" a="1"/>
  <c r="H1456" i="1" s="1"/>
  <c r="J1458" i="1" a="1"/>
  <c r="J1458" i="1" s="1"/>
  <c r="Q1456" i="1" a="1"/>
  <c r="Q1456" i="1"/>
  <c r="G1455" i="1" a="1"/>
  <c r="G1455" i="1"/>
  <c r="O1455" i="1" a="1"/>
  <c r="O1455" i="1" s="1"/>
  <c r="F1457" i="1" a="1"/>
  <c r="F1457" i="1"/>
  <c r="I1455" i="1" a="1"/>
  <c r="I1455" i="1"/>
  <c r="G1458" i="1" a="1"/>
  <c r="G1458" i="1" s="1"/>
  <c r="P1457" i="1" a="1"/>
  <c r="P1457" i="1" s="1"/>
  <c r="F1458" i="1" a="1"/>
  <c r="F1458" i="1" s="1"/>
  <c r="I1457" i="1" a="1"/>
  <c r="I1457" i="1"/>
  <c r="G1457" i="1" a="1"/>
  <c r="G1457" i="1" s="1"/>
  <c r="L1455" i="1" a="1"/>
  <c r="L1455" i="1"/>
  <c r="Q1458" i="1" a="1"/>
  <c r="Q1458" i="1" s="1"/>
  <c r="L1458" i="1" a="1"/>
  <c r="L1458" i="1" s="1"/>
  <c r="K1458" i="1" a="1"/>
  <c r="K1458" i="1" s="1"/>
  <c r="H1458" i="1" a="1"/>
  <c r="H1458" i="1" s="1"/>
  <c r="J1457" i="1" a="1"/>
  <c r="J1457" i="1" s="1"/>
  <c r="J1456" i="1" a="1"/>
  <c r="J1456" i="1"/>
  <c r="O1456" i="1" a="1"/>
  <c r="O1456" i="1"/>
  <c r="F1456" i="1" a="1"/>
  <c r="F1456" i="1" s="1"/>
  <c r="H1455" i="1" a="1"/>
  <c r="H1455" i="1"/>
  <c r="L1457" i="1" a="1"/>
  <c r="L1457" i="1"/>
  <c r="P1455" i="1" a="1"/>
  <c r="P1455" i="1" s="1"/>
  <c r="P1456" i="1" a="1"/>
  <c r="P1456" i="1" s="1"/>
  <c r="Q1457" i="1" a="1"/>
  <c r="Q1457" i="1" s="1"/>
  <c r="K1455" i="1" a="1"/>
  <c r="K1455" i="1"/>
  <c r="Q1455" i="1" a="1"/>
  <c r="Q1455" i="1" s="1"/>
  <c r="M1455" i="1" a="1"/>
  <c r="M1455" i="1"/>
  <c r="I1456" i="1" a="1"/>
  <c r="I1456" i="1" s="1"/>
  <c r="P1458" i="1" a="1"/>
  <c r="P1458" i="1"/>
  <c r="N1456" i="1" a="1"/>
  <c r="N1456" i="1"/>
  <c r="J1455" i="1" a="1"/>
  <c r="J1455" i="1"/>
  <c r="O1458" i="1" a="1"/>
  <c r="O1458" i="1"/>
  <c r="O1457" i="1" a="1"/>
  <c r="O1457" i="1"/>
  <c r="O1450" i="1" a="1"/>
  <c r="O1450" i="1" s="1"/>
  <c r="F1452" i="1" a="1"/>
  <c r="F1452" i="1"/>
  <c r="G1452" i="1" a="1"/>
  <c r="G1452" i="1"/>
  <c r="L1452" i="1" a="1"/>
  <c r="L1452" i="1"/>
  <c r="H1454" i="1" a="1"/>
  <c r="H1454" i="1" s="1"/>
  <c r="I1454" i="1" a="1"/>
  <c r="I1454" i="1" s="1"/>
  <c r="Q1453" i="1" a="1"/>
  <c r="Q1453" i="1"/>
  <c r="N1453" i="1" a="1"/>
  <c r="N1453" i="1" s="1"/>
  <c r="N1452" i="1" a="1"/>
  <c r="N1452" i="1" s="1"/>
  <c r="Q1451" i="1" a="1"/>
  <c r="Q1451" i="1" s="1"/>
  <c r="I1452" i="1" a="1"/>
  <c r="I1452" i="1" s="1"/>
  <c r="F1453" i="1" a="1"/>
  <c r="F1453" i="1" s="1"/>
  <c r="O1449" i="1" a="1"/>
  <c r="O1449" i="1"/>
  <c r="I1453" i="1" a="1"/>
  <c r="I1453" i="1" s="1"/>
  <c r="N1450" i="1" a="1"/>
  <c r="N1450" i="1"/>
  <c r="M1452" i="1" a="1"/>
  <c r="M1452" i="1"/>
  <c r="P1453" i="1" a="1"/>
  <c r="P1453" i="1" s="1"/>
  <c r="Q1450" i="1" a="1"/>
  <c r="Q1450" i="1"/>
  <c r="P1454" i="1" a="1"/>
  <c r="P1454" i="1"/>
  <c r="O1452" i="1" a="1"/>
  <c r="O1452" i="1" s="1"/>
  <c r="H1450" i="1" a="1"/>
  <c r="H1450" i="1"/>
  <c r="J1452" i="1" a="1"/>
  <c r="J1452" i="1" s="1"/>
  <c r="M1454" i="1" a="1"/>
  <c r="M1454" i="1" s="1"/>
  <c r="K1452" i="1" a="1"/>
  <c r="K1452" i="1" s="1"/>
  <c r="O1454" i="1" a="1"/>
  <c r="O1454" i="1"/>
  <c r="H1451" i="1" a="1"/>
  <c r="H1451" i="1"/>
  <c r="Q1452" i="1" a="1"/>
  <c r="Q1452" i="1"/>
  <c r="N1454" i="1" a="1"/>
  <c r="N1454" i="1" s="1"/>
  <c r="N1449" i="1" a="1"/>
  <c r="N1449" i="1"/>
  <c r="L1454" i="1" a="1"/>
  <c r="L1454" i="1"/>
  <c r="K1454" i="1" a="1"/>
  <c r="K1454" i="1" s="1"/>
  <c r="J1454" i="1" a="1"/>
  <c r="J1454" i="1" s="1"/>
  <c r="G1454" i="1" a="1"/>
  <c r="G1454" i="1"/>
  <c r="M1450" i="1" a="1"/>
  <c r="M1450" i="1" s="1"/>
  <c r="F1454" i="1" a="1"/>
  <c r="F1454" i="1" s="1"/>
  <c r="O1453" i="1" a="1"/>
  <c r="O1453" i="1" s="1"/>
  <c r="P1452" i="1" a="1"/>
  <c r="P1452" i="1" s="1"/>
  <c r="J1450" i="1" a="1"/>
  <c r="J1450" i="1"/>
  <c r="M1453" i="1" a="1"/>
  <c r="M1453" i="1" s="1"/>
  <c r="K1451" i="1" a="1"/>
  <c r="K1451" i="1" s="1"/>
  <c r="H1453" i="1" a="1"/>
  <c r="H1453" i="1"/>
  <c r="M1451" i="1" a="1"/>
  <c r="M1451" i="1"/>
  <c r="F1450" i="1" a="1"/>
  <c r="F1450" i="1"/>
  <c r="M1449" i="1" a="1"/>
  <c r="M1449" i="1" s="1"/>
  <c r="I1451" i="1" a="1"/>
  <c r="I1451" i="1"/>
  <c r="P1450" i="1" a="1"/>
  <c r="P1450" i="1"/>
  <c r="F1451" i="1" a="1"/>
  <c r="F1451" i="1" s="1"/>
  <c r="L1453" i="1" a="1"/>
  <c r="L1453" i="1" s="1"/>
  <c r="K1453" i="1" a="1"/>
  <c r="K1453" i="1"/>
  <c r="J1453" i="1" a="1"/>
  <c r="J1453" i="1"/>
  <c r="G1453" i="1" a="1"/>
  <c r="G1453" i="1" s="1"/>
  <c r="P1449" i="1" a="1"/>
  <c r="P1449" i="1" s="1"/>
  <c r="H1452" i="1" a="1"/>
  <c r="H1452" i="1" s="1"/>
  <c r="P1451" i="1" a="1"/>
  <c r="P1451" i="1"/>
  <c r="L1451" i="1" a="1"/>
  <c r="L1451" i="1"/>
  <c r="G1450" i="1" a="1"/>
  <c r="G1450" i="1"/>
  <c r="K1450" i="1" a="1"/>
  <c r="K1450" i="1"/>
  <c r="L1450" i="1" a="1"/>
  <c r="L1450" i="1"/>
  <c r="O1451" i="1" a="1"/>
  <c r="O1451" i="1" s="1"/>
  <c r="N1451" i="1" a="1"/>
  <c r="N1451" i="1"/>
  <c r="Q1449" i="1" a="1"/>
  <c r="Q1449" i="1"/>
  <c r="J1451" i="1" a="1"/>
  <c r="J1451" i="1" s="1"/>
  <c r="I1450" i="1" a="1"/>
  <c r="I1450" i="1" s="1"/>
  <c r="G1451" i="1" a="1"/>
  <c r="G1451" i="1" s="1"/>
  <c r="J1445" i="1" a="1"/>
  <c r="J1445" i="1" s="1"/>
  <c r="H1445" i="1" a="1"/>
  <c r="H1445" i="1"/>
  <c r="M1446" i="1" a="1"/>
  <c r="M1446" i="1"/>
  <c r="K1446" i="1" a="1"/>
  <c r="K1446" i="1" s="1"/>
  <c r="L1446" i="1" a="1"/>
  <c r="L1446" i="1" s="1"/>
  <c r="I1449" i="1" a="1"/>
  <c r="I1449" i="1" s="1"/>
  <c r="Q1448" i="1" a="1"/>
  <c r="Q1448" i="1" s="1"/>
  <c r="O1448" i="1" a="1"/>
  <c r="O1448" i="1"/>
  <c r="I1446" i="1" a="1"/>
  <c r="I1446" i="1"/>
  <c r="M1445" i="1" a="1"/>
  <c r="M1445" i="1"/>
  <c r="L1448" i="1" a="1"/>
  <c r="L1448" i="1" s="1"/>
  <c r="I1448" i="1" a="1"/>
  <c r="I1448" i="1"/>
  <c r="P1444" i="1" a="1"/>
  <c r="P1444" i="1"/>
  <c r="H1447" i="1" a="1"/>
  <c r="H1447" i="1" s="1"/>
  <c r="J1448" i="1" a="1"/>
  <c r="J1448" i="1" s="1"/>
  <c r="F1448" i="1" a="1"/>
  <c r="F1448" i="1"/>
  <c r="N1447" i="1" a="1"/>
  <c r="N1447" i="1" s="1"/>
  <c r="P1448" i="1" a="1"/>
  <c r="P1448" i="1"/>
  <c r="G1448" i="1" a="1"/>
  <c r="G1448" i="1"/>
  <c r="F1447" i="1" a="1"/>
  <c r="F1447" i="1"/>
  <c r="I1445" i="1" a="1"/>
  <c r="I1445" i="1" s="1"/>
  <c r="K1444" i="1" a="1"/>
  <c r="K1444" i="1" s="1"/>
  <c r="J1444" i="1" a="1"/>
  <c r="J1444" i="1"/>
  <c r="L1449" i="1" a="1"/>
  <c r="L1449" i="1"/>
  <c r="K1449" i="1" a="1"/>
  <c r="K1449" i="1"/>
  <c r="J1449" i="1" a="1"/>
  <c r="J1449" i="1" s="1"/>
  <c r="G1449" i="1" a="1"/>
  <c r="G1449" i="1"/>
  <c r="H1449" i="1" a="1"/>
  <c r="H1449" i="1"/>
  <c r="F1449" i="1" a="1"/>
  <c r="F1449" i="1" s="1"/>
  <c r="N1448" i="1" a="1"/>
  <c r="N1448" i="1"/>
  <c r="K1448" i="1" a="1"/>
  <c r="K1448" i="1"/>
  <c r="L1447" i="1" a="1"/>
  <c r="L1447" i="1"/>
  <c r="G1447" i="1" a="1"/>
  <c r="G1447" i="1" s="1"/>
  <c r="P1445" i="1" a="1"/>
  <c r="P1445" i="1" s="1"/>
  <c r="K1445" i="1" a="1"/>
  <c r="K1445" i="1" s="1"/>
  <c r="N1446" i="1" a="1"/>
  <c r="N1446" i="1" s="1"/>
  <c r="M1444" i="1" a="1"/>
  <c r="M1444" i="1"/>
  <c r="L1444" i="1" a="1"/>
  <c r="L1444" i="1" s="1"/>
  <c r="G1445" i="1" a="1"/>
  <c r="G1445" i="1"/>
  <c r="F1445" i="1" a="1"/>
  <c r="F1445" i="1" s="1"/>
  <c r="N1445" i="1" a="1"/>
  <c r="N1445" i="1"/>
  <c r="M1448" i="1" a="1"/>
  <c r="M1448" i="1" s="1"/>
  <c r="P1447" i="1" a="1"/>
  <c r="P1447" i="1" s="1"/>
  <c r="O1444" i="1" a="1"/>
  <c r="O1444" i="1" s="1"/>
  <c r="H1448" i="1" a="1"/>
  <c r="H1448" i="1"/>
  <c r="Q1447" i="1" a="1"/>
  <c r="Q1447" i="1" s="1"/>
  <c r="O1447" i="1" a="1"/>
  <c r="O1447" i="1" s="1"/>
  <c r="M1447" i="1" a="1"/>
  <c r="M1447" i="1"/>
  <c r="K1447" i="1" a="1"/>
  <c r="K1447" i="1"/>
  <c r="J1447" i="1" a="1"/>
  <c r="J1447" i="1"/>
  <c r="J1446" i="1" a="1"/>
  <c r="J1446" i="1" s="1"/>
  <c r="L1445" i="1" a="1"/>
  <c r="L1445" i="1" s="1"/>
  <c r="F1446" i="1" a="1"/>
  <c r="F1446" i="1" s="1"/>
  <c r="Q1445" i="1" a="1"/>
  <c r="Q1445" i="1"/>
  <c r="H1446" i="1" a="1"/>
  <c r="H1446" i="1"/>
  <c r="O1445" i="1" a="1"/>
  <c r="O1445" i="1"/>
  <c r="Q1444" i="1" a="1"/>
  <c r="Q1444" i="1" s="1"/>
  <c r="G1446" i="1" a="1"/>
  <c r="G1446" i="1" s="1"/>
  <c r="N1444" i="1" a="1"/>
  <c r="N1444" i="1"/>
  <c r="P1446" i="1" a="1"/>
  <c r="P1446" i="1"/>
  <c r="I1447" i="1" a="1"/>
  <c r="I1447" i="1"/>
  <c r="I1444" i="1" a="1"/>
  <c r="I1444" i="1" s="1"/>
  <c r="Q1446" i="1" a="1"/>
  <c r="Q1446" i="1" s="1"/>
  <c r="O1446" i="1" a="1"/>
  <c r="O1446" i="1"/>
  <c r="L1439" i="1" a="1"/>
  <c r="L1439" i="1" s="1"/>
  <c r="K1441" i="1" a="1"/>
  <c r="K1441" i="1" s="1"/>
  <c r="H1440" i="1" a="1"/>
  <c r="H1440" i="1" s="1"/>
  <c r="M1440" i="1" a="1"/>
  <c r="M1440" i="1"/>
  <c r="H1444" i="1" a="1"/>
  <c r="H1444" i="1" s="1"/>
  <c r="P1439" i="1" a="1"/>
  <c r="P1439" i="1"/>
  <c r="L1443" i="1" a="1"/>
  <c r="L1443" i="1" s="1"/>
  <c r="P1440" i="1" a="1"/>
  <c r="P1440" i="1"/>
  <c r="F1442" i="1" a="1"/>
  <c r="F1442" i="1" s="1"/>
  <c r="G1444" i="1" a="1"/>
  <c r="G1444" i="1"/>
  <c r="H1443" i="1" a="1"/>
  <c r="H1443" i="1" s="1"/>
  <c r="G1439" i="1" a="1"/>
  <c r="G1439" i="1" s="1"/>
  <c r="F1444" i="1" a="1"/>
  <c r="F1444" i="1"/>
  <c r="Q1443" i="1" a="1"/>
  <c r="Q1443" i="1"/>
  <c r="J1440" i="1" a="1"/>
  <c r="J1440" i="1"/>
  <c r="P1443" i="1" a="1"/>
  <c r="P1443" i="1"/>
  <c r="G1443" i="1" a="1"/>
  <c r="G1443" i="1"/>
  <c r="M1442" i="1" a="1"/>
  <c r="M1442" i="1" s="1"/>
  <c r="K1442" i="1" a="1"/>
  <c r="K1442" i="1"/>
  <c r="G1440" i="1" a="1"/>
  <c r="G1440" i="1" s="1"/>
  <c r="L1441" i="1" a="1"/>
  <c r="L1441" i="1" s="1"/>
  <c r="K1440" i="1" a="1"/>
  <c r="K1440" i="1"/>
  <c r="I1441" i="1" a="1"/>
  <c r="I1441" i="1"/>
  <c r="F1441" i="1" a="1"/>
  <c r="F1441" i="1" s="1"/>
  <c r="N1439" i="1" a="1"/>
  <c r="N1439" i="1"/>
  <c r="F1440" i="1" a="1"/>
  <c r="F1440" i="1"/>
  <c r="I1439" i="1" a="1"/>
  <c r="I1439" i="1"/>
  <c r="F1439" i="1" a="1"/>
  <c r="F1439" i="1" s="1"/>
  <c r="G1442" i="1" a="1"/>
  <c r="G1442" i="1"/>
  <c r="N1443" i="1" a="1"/>
  <c r="N1443" i="1"/>
  <c r="F1443" i="1" a="1"/>
  <c r="F1443" i="1" s="1"/>
  <c r="I1440" i="1" a="1"/>
  <c r="I1440" i="1"/>
  <c r="H1441" i="1" a="1"/>
  <c r="H1441" i="1" s="1"/>
  <c r="O1439" i="1" a="1"/>
  <c r="O1439" i="1"/>
  <c r="P1442" i="1" a="1"/>
  <c r="P1442" i="1" s="1"/>
  <c r="N1442" i="1" a="1"/>
  <c r="N1442" i="1"/>
  <c r="L1440" i="1" a="1"/>
  <c r="L1440" i="1"/>
  <c r="N1441" i="1" a="1"/>
  <c r="N1441" i="1"/>
  <c r="H1442" i="1" a="1"/>
  <c r="H1442" i="1" s="1"/>
  <c r="J1439" i="1" a="1"/>
  <c r="J1439" i="1" s="1"/>
  <c r="O1443" i="1" a="1"/>
  <c r="O1443" i="1"/>
  <c r="P1441" i="1" a="1"/>
  <c r="P1441" i="1"/>
  <c r="J1443" i="1" a="1"/>
  <c r="J1443" i="1"/>
  <c r="O1441" i="1" a="1"/>
  <c r="O1441" i="1"/>
  <c r="I1442" i="1" a="1"/>
  <c r="I1442" i="1"/>
  <c r="J1441" i="1" a="1"/>
  <c r="J1441" i="1"/>
  <c r="M1443" i="1" a="1"/>
  <c r="M1443" i="1" s="1"/>
  <c r="Q1442" i="1" a="1"/>
  <c r="Q1442" i="1" s="1"/>
  <c r="L1442" i="1" a="1"/>
  <c r="L1442" i="1" s="1"/>
  <c r="J1442" i="1" a="1"/>
  <c r="J1442" i="1" s="1"/>
  <c r="H1439" i="1" a="1"/>
  <c r="H1439" i="1"/>
  <c r="K1439" i="1" a="1"/>
  <c r="K1439" i="1"/>
  <c r="O1442" i="1" a="1"/>
  <c r="O1442" i="1"/>
  <c r="M1441" i="1" a="1"/>
  <c r="M1441" i="1" s="1"/>
  <c r="Q1440" i="1" a="1"/>
  <c r="Q1440" i="1"/>
  <c r="O1440" i="1" a="1"/>
  <c r="O1440" i="1"/>
  <c r="G1441" i="1" a="1"/>
  <c r="G1441" i="1" s="1"/>
  <c r="Q1438" i="1" a="1"/>
  <c r="Q1438" i="1" s="1"/>
  <c r="I1443" i="1" a="1"/>
  <c r="I1443" i="1"/>
  <c r="N1440" i="1" a="1"/>
  <c r="N1440" i="1"/>
  <c r="M1439" i="1" a="1"/>
  <c r="M1439" i="1" s="1"/>
  <c r="Q1441" i="1" a="1"/>
  <c r="Q1441" i="1" s="1"/>
  <c r="Q1439" i="1" a="1"/>
  <c r="Q1439" i="1" s="1"/>
  <c r="K1443" i="1" a="1"/>
  <c r="K1443" i="1" s="1"/>
  <c r="N1436" i="1" a="1"/>
  <c r="N1436" i="1" s="1"/>
  <c r="J1436" i="1" a="1"/>
  <c r="J1436" i="1"/>
  <c r="N1433" i="1" a="1"/>
  <c r="N1433" i="1"/>
  <c r="N1434" i="1" a="1"/>
  <c r="N1434" i="1"/>
  <c r="L1433" i="1" a="1"/>
  <c r="L1433" i="1" s="1"/>
  <c r="P1438" i="1" a="1"/>
  <c r="P1438" i="1" s="1"/>
  <c r="J1433" i="1" a="1"/>
  <c r="J1433" i="1"/>
  <c r="O1438" i="1" a="1"/>
  <c r="O1438" i="1"/>
  <c r="J1438" i="1" a="1"/>
  <c r="J1438" i="1" s="1"/>
  <c r="Q1437" i="1" a="1"/>
  <c r="Q1437" i="1"/>
  <c r="L1436" i="1" a="1"/>
  <c r="L1436" i="1"/>
  <c r="K1436" i="1" a="1"/>
  <c r="K1436" i="1"/>
  <c r="G1434" i="1" a="1"/>
  <c r="G1434" i="1" s="1"/>
  <c r="L1434" i="1" a="1"/>
  <c r="L1434" i="1" s="1"/>
  <c r="G1436" i="1" a="1"/>
  <c r="G1436" i="1" s="1"/>
  <c r="F1436" i="1" a="1"/>
  <c r="F1436" i="1" s="1"/>
  <c r="N1438" i="1" a="1"/>
  <c r="N1438" i="1"/>
  <c r="M1438" i="1" a="1"/>
  <c r="M1438" i="1"/>
  <c r="L1438" i="1" a="1"/>
  <c r="L1438" i="1" s="1"/>
  <c r="K1438" i="1" a="1"/>
  <c r="K1438" i="1"/>
  <c r="H1438" i="1" a="1"/>
  <c r="H1438" i="1"/>
  <c r="G1438" i="1" a="1"/>
  <c r="G1438" i="1" s="1"/>
  <c r="P1437" i="1" a="1"/>
  <c r="P1437" i="1" s="1"/>
  <c r="I1434" i="1" a="1"/>
  <c r="I1434" i="1" s="1"/>
  <c r="O1437" i="1" a="1"/>
  <c r="O1437" i="1"/>
  <c r="P1434" i="1" a="1"/>
  <c r="P1434" i="1"/>
  <c r="Q1436" i="1" a="1"/>
  <c r="Q1436" i="1" s="1"/>
  <c r="M1436" i="1" a="1"/>
  <c r="M1436" i="1" s="1"/>
  <c r="H1436" i="1" a="1"/>
  <c r="H1436" i="1" s="1"/>
  <c r="N1437" i="1" a="1"/>
  <c r="N1437" i="1" s="1"/>
  <c r="J1434" i="1" a="1"/>
  <c r="J1434" i="1" s="1"/>
  <c r="M1434" i="1" a="1"/>
  <c r="M1434" i="1"/>
  <c r="H1434" i="1" a="1"/>
  <c r="H1434" i="1"/>
  <c r="K1437" i="1" a="1"/>
  <c r="K1437" i="1" s="1"/>
  <c r="I1436" i="1" a="1"/>
  <c r="I1436" i="1"/>
  <c r="Q1433" i="1" a="1"/>
  <c r="Q1433" i="1" s="1"/>
  <c r="M1433" i="1" a="1"/>
  <c r="M1433" i="1"/>
  <c r="I1438" i="1" a="1"/>
  <c r="I1438" i="1"/>
  <c r="P1433" i="1" a="1"/>
  <c r="P1433" i="1" s="1"/>
  <c r="F1438" i="1" a="1"/>
  <c r="F1438" i="1"/>
  <c r="M1437" i="1" a="1"/>
  <c r="M1437" i="1" s="1"/>
  <c r="O1434" i="1" a="1"/>
  <c r="O1434" i="1"/>
  <c r="J1437" i="1" a="1"/>
  <c r="J1437" i="1" s="1"/>
  <c r="L1437" i="1" a="1"/>
  <c r="L1437" i="1" s="1"/>
  <c r="I1437" i="1" a="1"/>
  <c r="I1437" i="1" s="1"/>
  <c r="K1434" i="1" a="1"/>
  <c r="K1434" i="1" s="1"/>
  <c r="H1437" i="1" a="1"/>
  <c r="H1437" i="1"/>
  <c r="Q1434" i="1" a="1"/>
  <c r="Q1434" i="1" s="1"/>
  <c r="P1436" i="1" a="1"/>
  <c r="P1436" i="1"/>
  <c r="G1437" i="1" a="1"/>
  <c r="G1437" i="1" s="1"/>
  <c r="K1433" i="1" a="1"/>
  <c r="K1433" i="1" s="1"/>
  <c r="O1436" i="1" a="1"/>
  <c r="O1436" i="1"/>
  <c r="F1434" i="1" a="1"/>
  <c r="F1434" i="1" s="1"/>
  <c r="F1437" i="1" a="1"/>
  <c r="F1437" i="1" s="1"/>
  <c r="O1433" i="1" a="1"/>
  <c r="O1433" i="1" s="1"/>
  <c r="H1433" i="1" a="1"/>
  <c r="H1433" i="1"/>
  <c r="P1424" i="1" a="1"/>
  <c r="P1424" i="1"/>
  <c r="G1433" i="1" a="1"/>
  <c r="G1433" i="1"/>
  <c r="I1431" i="1" a="1"/>
  <c r="I1431" i="1" s="1"/>
  <c r="M1424" i="1" a="1"/>
  <c r="M1424" i="1" s="1"/>
  <c r="F1433" i="1" a="1"/>
  <c r="F1433" i="1" s="1"/>
  <c r="J1432" i="1" a="1"/>
  <c r="J1432" i="1"/>
  <c r="Q1432" i="1" a="1"/>
  <c r="Q1432" i="1" s="1"/>
  <c r="P1432" i="1" a="1"/>
  <c r="P1432" i="1" s="1"/>
  <c r="M1430" i="1" a="1"/>
  <c r="M1430" i="1"/>
  <c r="O1432" i="1" a="1"/>
  <c r="O1432" i="1"/>
  <c r="J1431" i="1" a="1"/>
  <c r="J1431" i="1"/>
  <c r="M1432" i="1" a="1"/>
  <c r="M1432" i="1" s="1"/>
  <c r="L1432" i="1" a="1"/>
  <c r="L1432" i="1" s="1"/>
  <c r="Q1424" i="1" a="1"/>
  <c r="Q1424" i="1"/>
  <c r="O1424" i="1" a="1"/>
  <c r="O1424" i="1"/>
  <c r="K1432" i="1" a="1"/>
  <c r="K1432" i="1"/>
  <c r="G1432" i="1" a="1"/>
  <c r="G1432" i="1" s="1"/>
  <c r="F1431" i="1" a="1"/>
  <c r="F1431" i="1" s="1"/>
  <c r="Q1431" i="1" a="1"/>
  <c r="Q1431" i="1"/>
  <c r="M1431" i="1" a="1"/>
  <c r="M1431" i="1" s="1"/>
  <c r="L1431" i="1" a="1"/>
  <c r="L1431" i="1" s="1"/>
  <c r="L1430" i="1" a="1"/>
  <c r="L1430" i="1" s="1"/>
  <c r="K1430" i="1" a="1"/>
  <c r="K1430" i="1" s="1"/>
  <c r="H1432" i="1" a="1"/>
  <c r="H1432" i="1"/>
  <c r="F1432" i="1" a="1"/>
  <c r="F1432" i="1"/>
  <c r="N1431" i="1" a="1"/>
  <c r="N1431" i="1"/>
  <c r="P1431" i="1" a="1"/>
  <c r="P1431" i="1" s="1"/>
  <c r="O1431" i="1" a="1"/>
  <c r="O1431" i="1" s="1"/>
  <c r="K1431" i="1" a="1"/>
  <c r="K1431" i="1"/>
  <c r="H1431" i="1" a="1"/>
  <c r="H1431" i="1" s="1"/>
  <c r="P1430" i="1" a="1"/>
  <c r="P1430" i="1"/>
  <c r="H1430" i="1" a="1"/>
  <c r="H1430" i="1" s="1"/>
  <c r="Q1430" i="1" a="1"/>
  <c r="Q1430" i="1" s="1"/>
  <c r="O1430" i="1" a="1"/>
  <c r="O1430" i="1" s="1"/>
  <c r="I1430" i="1" a="1"/>
  <c r="I1430" i="1" s="1"/>
  <c r="G1430" i="1" a="1"/>
  <c r="G1430" i="1"/>
  <c r="N1430" i="1" a="1"/>
  <c r="N1430" i="1" s="1"/>
  <c r="F1430" i="1" a="1"/>
  <c r="F1430" i="1"/>
  <c r="N1424" i="1" a="1"/>
  <c r="N1424" i="1" s="1"/>
  <c r="J1430" i="1" a="1"/>
  <c r="J1430" i="1"/>
  <c r="I1433" i="1" a="1"/>
  <c r="I1433" i="1"/>
  <c r="N1432" i="1" a="1"/>
  <c r="N1432" i="1" s="1"/>
  <c r="I1432" i="1" a="1"/>
  <c r="I1432" i="1"/>
  <c r="G1431" i="1" a="1"/>
  <c r="G1431" i="1"/>
  <c r="N1419" i="1" a="1"/>
  <c r="N1419" i="1" s="1"/>
  <c r="I1419" i="1" a="1"/>
  <c r="I1419" i="1" s="1"/>
  <c r="J1423" i="1" a="1"/>
  <c r="J1423" i="1" s="1"/>
  <c r="F1422" i="1" a="1"/>
  <c r="F1422" i="1"/>
  <c r="Q1421" i="1" a="1"/>
  <c r="Q1421" i="1" s="1"/>
  <c r="L1421" i="1" a="1"/>
  <c r="L1421" i="1"/>
  <c r="Q1423" i="1" a="1"/>
  <c r="Q1423" i="1" s="1"/>
  <c r="P1423" i="1" a="1"/>
  <c r="P1423" i="1" s="1"/>
  <c r="H1420" i="1" a="1"/>
  <c r="H1420" i="1" s="1"/>
  <c r="F1423" i="1" a="1"/>
  <c r="F1423" i="1"/>
  <c r="N1423" i="1" a="1"/>
  <c r="N1423" i="1"/>
  <c r="J1421" i="1" a="1"/>
  <c r="J1421" i="1"/>
  <c r="L1420" i="1" a="1"/>
  <c r="L1420" i="1" s="1"/>
  <c r="F1420" i="1" a="1"/>
  <c r="F1420" i="1"/>
  <c r="P1419" i="1" a="1"/>
  <c r="P1419" i="1" s="1"/>
  <c r="N1422" i="1" a="1"/>
  <c r="N1422" i="1"/>
  <c r="K1420" i="1" a="1"/>
  <c r="K1420" i="1" s="1"/>
  <c r="M1423" i="1" a="1"/>
  <c r="M1423" i="1" s="1"/>
  <c r="L1423" i="1" a="1"/>
  <c r="L1423" i="1" s="1"/>
  <c r="G1422" i="1" a="1"/>
  <c r="G1422" i="1" s="1"/>
  <c r="N1420" i="1" a="1"/>
  <c r="N1420" i="1"/>
  <c r="K1423" i="1" a="1"/>
  <c r="K1423" i="1" s="1"/>
  <c r="H1423" i="1" a="1"/>
  <c r="H1423" i="1"/>
  <c r="M1422" i="1" a="1"/>
  <c r="M1422" i="1" s="1"/>
  <c r="G1420" i="1" a="1"/>
  <c r="G1420" i="1"/>
  <c r="H1422" i="1" a="1"/>
  <c r="H1422" i="1"/>
  <c r="Q1419" i="1" a="1"/>
  <c r="Q1419" i="1" s="1"/>
  <c r="N1421" i="1" a="1"/>
  <c r="N1421" i="1"/>
  <c r="O1419" i="1" a="1"/>
  <c r="O1419" i="1"/>
  <c r="I1422" i="1" a="1"/>
  <c r="I1422" i="1"/>
  <c r="M1421" i="1" a="1"/>
  <c r="M1421" i="1"/>
  <c r="G1423" i="1" a="1"/>
  <c r="G1423" i="1" s="1"/>
  <c r="F1421" i="1" a="1"/>
  <c r="F1421" i="1" s="1"/>
  <c r="K1419" i="1" a="1"/>
  <c r="K1419" i="1" s="1"/>
  <c r="K1422" i="1" a="1"/>
  <c r="K1422" i="1"/>
  <c r="F1424" i="1" a="1"/>
  <c r="F1424" i="1" s="1"/>
  <c r="J1422" i="1" a="1"/>
  <c r="J1422" i="1" s="1"/>
  <c r="P1422" i="1" a="1"/>
  <c r="P1422" i="1" s="1"/>
  <c r="G1424" i="1" a="1"/>
  <c r="G1424" i="1"/>
  <c r="P1421" i="1" a="1"/>
  <c r="P1421" i="1"/>
  <c r="O1423" i="1" a="1"/>
  <c r="O1423" i="1" s="1"/>
  <c r="Q1420" i="1" a="1"/>
  <c r="Q1420" i="1" s="1"/>
  <c r="I1423" i="1" a="1"/>
  <c r="I1423" i="1"/>
  <c r="I1421" i="1" a="1"/>
  <c r="I1421" i="1"/>
  <c r="O1420" i="1" a="1"/>
  <c r="O1420" i="1"/>
  <c r="L1422" i="1" a="1"/>
  <c r="L1422" i="1" s="1"/>
  <c r="O1421" i="1" a="1"/>
  <c r="O1421" i="1" s="1"/>
  <c r="G1421" i="1" a="1"/>
  <c r="G1421" i="1"/>
  <c r="P1420" i="1" a="1"/>
  <c r="P1420" i="1" s="1"/>
  <c r="I1420" i="1" a="1"/>
  <c r="I1420" i="1"/>
  <c r="H1421" i="1" a="1"/>
  <c r="H1421" i="1" s="1"/>
  <c r="J1420" i="1" a="1"/>
  <c r="J1420" i="1"/>
  <c r="L1419" i="1" a="1"/>
  <c r="L1419" i="1" s="1"/>
  <c r="J1419" i="1" a="1"/>
  <c r="J1419" i="1"/>
  <c r="L1424" i="1" a="1"/>
  <c r="L1424" i="1" s="1"/>
  <c r="K1424" i="1" a="1"/>
  <c r="K1424" i="1" s="1"/>
  <c r="J1424" i="1" a="1"/>
  <c r="J1424" i="1"/>
  <c r="I1424" i="1" a="1"/>
  <c r="I1424" i="1"/>
  <c r="H1424" i="1" a="1"/>
  <c r="H1424" i="1"/>
  <c r="Q1422" i="1" a="1"/>
  <c r="Q1422" i="1"/>
  <c r="O1422" i="1" a="1"/>
  <c r="O1422" i="1" s="1"/>
  <c r="K1421" i="1" a="1"/>
  <c r="K1421" i="1" s="1"/>
  <c r="M1419" i="1" a="1"/>
  <c r="M1419" i="1" s="1"/>
  <c r="M1420" i="1" a="1"/>
  <c r="M1420" i="1"/>
  <c r="J1416" i="1" a="1"/>
  <c r="J1416" i="1" s="1"/>
  <c r="Q1417" i="1" a="1"/>
  <c r="Q1417" i="1" s="1"/>
  <c r="M1416" i="1" a="1"/>
  <c r="M1416" i="1" s="1"/>
  <c r="H1416" i="1" a="1"/>
  <c r="H1416" i="1"/>
  <c r="G1417" i="1" a="1"/>
  <c r="G1417" i="1"/>
  <c r="Q1418" i="1" a="1"/>
  <c r="Q1418" i="1" s="1"/>
  <c r="P1418" i="1" a="1"/>
  <c r="P1418" i="1" s="1"/>
  <c r="N1417" i="1" a="1"/>
  <c r="N1417" i="1"/>
  <c r="J1417" i="1" a="1"/>
  <c r="J1417" i="1" s="1"/>
  <c r="O1418" i="1" a="1"/>
  <c r="O1418" i="1"/>
  <c r="N1418" i="1" a="1"/>
  <c r="N1418" i="1" s="1"/>
  <c r="M1418" i="1" a="1"/>
  <c r="M1418" i="1" s="1"/>
  <c r="I1417" i="1" a="1"/>
  <c r="I1417" i="1"/>
  <c r="K1418" i="1" a="1"/>
  <c r="K1418" i="1" s="1"/>
  <c r="J1418" i="1" a="1"/>
  <c r="J1418" i="1"/>
  <c r="I1418" i="1" a="1"/>
  <c r="I1418" i="1" s="1"/>
  <c r="L1417" i="1" a="1"/>
  <c r="L1417" i="1"/>
  <c r="F1417" i="1" a="1"/>
  <c r="F1417" i="1" s="1"/>
  <c r="P1416" i="1" a="1"/>
  <c r="P1416" i="1"/>
  <c r="Q1416" i="1" a="1"/>
  <c r="Q1416" i="1"/>
  <c r="O1416" i="1" a="1"/>
  <c r="O1416" i="1" s="1"/>
  <c r="N1416" i="1" a="1"/>
  <c r="N1416" i="1"/>
  <c r="L1416" i="1" a="1"/>
  <c r="L1416" i="1"/>
  <c r="I1416" i="1" a="1"/>
  <c r="I1416" i="1" s="1"/>
  <c r="G1416" i="1" a="1"/>
  <c r="G1416" i="1" s="1"/>
  <c r="H1419" i="1" a="1"/>
  <c r="H1419" i="1" s="1"/>
  <c r="M1417" i="1" a="1"/>
  <c r="M1417" i="1" s="1"/>
  <c r="G1419" i="1" a="1"/>
  <c r="G1419" i="1" s="1"/>
  <c r="F1419" i="1" a="1"/>
  <c r="F1419" i="1"/>
  <c r="L1418" i="1" a="1"/>
  <c r="L1418" i="1" s="1"/>
  <c r="O1417" i="1" a="1"/>
  <c r="O1417" i="1" s="1"/>
  <c r="K1417" i="1" a="1"/>
  <c r="K1417" i="1" s="1"/>
  <c r="H1418" i="1" a="1"/>
  <c r="H1418" i="1"/>
  <c r="G1418" i="1" a="1"/>
  <c r="G1418" i="1"/>
  <c r="F1418" i="1" a="1"/>
  <c r="F1418" i="1"/>
  <c r="H1417" i="1" a="1"/>
  <c r="H1417" i="1" s="1"/>
  <c r="P1417" i="1" a="1"/>
  <c r="P1417" i="1"/>
  <c r="K1416" i="1" a="1"/>
  <c r="K1416" i="1"/>
  <c r="F1416" i="1" a="1"/>
  <c r="F1416" i="1" s="1"/>
  <c r="J1409" i="1" a="1"/>
  <c r="J1409" i="1"/>
  <c r="O1408" i="1" a="1"/>
  <c r="O1408" i="1" s="1"/>
  <c r="L1407" i="1" a="1"/>
  <c r="L1407" i="1"/>
  <c r="L1405" i="1" a="1"/>
  <c r="L1405" i="1" s="1"/>
  <c r="O1410" i="1" a="1"/>
  <c r="O1410" i="1"/>
  <c r="H1409" i="1" a="1"/>
  <c r="H1409" i="1" s="1"/>
  <c r="Q1408" i="1" a="1"/>
  <c r="Q1408" i="1"/>
  <c r="N1405" i="1" a="1"/>
  <c r="N1405" i="1" s="1"/>
  <c r="M1408" i="1" a="1"/>
  <c r="M1408" i="1"/>
  <c r="N1410" i="1" a="1"/>
  <c r="N1410" i="1" s="1"/>
  <c r="J1407" i="1" a="1"/>
  <c r="J1407" i="1" s="1"/>
  <c r="K1410" i="1" a="1"/>
  <c r="K1410" i="1"/>
  <c r="P1408" i="1" a="1"/>
  <c r="P1408" i="1"/>
  <c r="H1408" i="1" a="1"/>
  <c r="H1408" i="1" s="1"/>
  <c r="H1410" i="1" a="1"/>
  <c r="H1410" i="1" s="1"/>
  <c r="K1408" i="1" a="1"/>
  <c r="K1408" i="1"/>
  <c r="M1409" i="1" a="1"/>
  <c r="M1409" i="1" s="1"/>
  <c r="G1409" i="1" a="1"/>
  <c r="G1409" i="1" s="1"/>
  <c r="H1407" i="1" a="1"/>
  <c r="H1407" i="1"/>
  <c r="F1407" i="1" a="1"/>
  <c r="F1407" i="1" s="1"/>
  <c r="G1410" i="1" a="1"/>
  <c r="G1410" i="1" s="1"/>
  <c r="I1407" i="1" a="1"/>
  <c r="I1407" i="1" s="1"/>
  <c r="L1409" i="1" a="1"/>
  <c r="L1409" i="1"/>
  <c r="J1410" i="1" a="1"/>
  <c r="J1410" i="1"/>
  <c r="Q1409" i="1" a="1"/>
  <c r="Q1409" i="1" s="1"/>
  <c r="K1405" i="1" a="1"/>
  <c r="K1405" i="1" s="1"/>
  <c r="M1407" i="1" a="1"/>
  <c r="M1407" i="1"/>
  <c r="I1408" i="1" a="1"/>
  <c r="I1408" i="1" s="1"/>
  <c r="M1410" i="1" a="1"/>
  <c r="M1410" i="1"/>
  <c r="P1409" i="1" a="1"/>
  <c r="P1409" i="1" s="1"/>
  <c r="G1408" i="1" a="1"/>
  <c r="G1408" i="1" s="1"/>
  <c r="J1408" i="1" a="1"/>
  <c r="J1408" i="1"/>
  <c r="O1407" i="1" a="1"/>
  <c r="O1407" i="1" s="1"/>
  <c r="N1407" i="1" a="1"/>
  <c r="N1407" i="1"/>
  <c r="M1405" i="1" a="1"/>
  <c r="M1405" i="1" s="1"/>
  <c r="L1408" i="1" a="1"/>
  <c r="L1408" i="1"/>
  <c r="N1408" i="1" a="1"/>
  <c r="N1408" i="1" s="1"/>
  <c r="Q1407" i="1" a="1"/>
  <c r="Q1407" i="1"/>
  <c r="O1405" i="1" a="1"/>
  <c r="O1405" i="1" s="1"/>
  <c r="N1409" i="1" a="1"/>
  <c r="N1409" i="1" s="1"/>
  <c r="L1410" i="1" a="1"/>
  <c r="L1410" i="1"/>
  <c r="Q1405" i="1" a="1"/>
  <c r="Q1405" i="1" s="1"/>
  <c r="F1408" i="1" a="1"/>
  <c r="F1408" i="1" s="1"/>
  <c r="J1405" i="1" a="1"/>
  <c r="J1405" i="1" s="1"/>
  <c r="G1407" i="1" a="1"/>
  <c r="G1407" i="1"/>
  <c r="F1410" i="1" a="1"/>
  <c r="F1410" i="1" s="1"/>
  <c r="I1409" i="1" a="1"/>
  <c r="I1409" i="1" s="1"/>
  <c r="P1405" i="1" a="1"/>
  <c r="P1405" i="1"/>
  <c r="O1409" i="1" a="1"/>
  <c r="O1409" i="1" s="1"/>
  <c r="K1409" i="1" a="1"/>
  <c r="K1409" i="1" s="1"/>
  <c r="P1407" i="1" a="1"/>
  <c r="P1407" i="1" s="1"/>
  <c r="K1407" i="1" a="1"/>
  <c r="K1407" i="1"/>
  <c r="F1409" i="1" a="1"/>
  <c r="F1409" i="1"/>
  <c r="I1410" i="1" a="1"/>
  <c r="I1410" i="1"/>
  <c r="Q1410" i="1" a="1"/>
  <c r="Q1410" i="1" s="1"/>
  <c r="P1410" i="1" a="1"/>
  <c r="P1410" i="1" s="1"/>
  <c r="J1401" i="1" a="1"/>
  <c r="J1401" i="1"/>
  <c r="H1401" i="1" a="1"/>
  <c r="H1401" i="1" s="1"/>
  <c r="L1403" i="1" a="1"/>
  <c r="L1403" i="1"/>
  <c r="F1403" i="1" a="1"/>
  <c r="F1403" i="1" s="1"/>
  <c r="Q1402" i="1" a="1"/>
  <c r="Q1402" i="1"/>
  <c r="P1402" i="1" a="1"/>
  <c r="P1402" i="1" s="1"/>
  <c r="N1402" i="1" a="1"/>
  <c r="N1402" i="1"/>
  <c r="G1401" i="1" a="1"/>
  <c r="G1401" i="1" s="1"/>
  <c r="K1402" i="1" a="1"/>
  <c r="K1402" i="1"/>
  <c r="J1402" i="1" a="1"/>
  <c r="J1402" i="1" s="1"/>
  <c r="F1402" i="1" a="1"/>
  <c r="F1402" i="1"/>
  <c r="Q1401" i="1" a="1"/>
  <c r="Q1401" i="1"/>
  <c r="G1404" i="1" a="1"/>
  <c r="G1404" i="1" s="1"/>
  <c r="Q1403" i="1" a="1"/>
  <c r="Q1403" i="1" s="1"/>
  <c r="G1403" i="1" a="1"/>
  <c r="G1403" i="1"/>
  <c r="N1403" i="1" a="1"/>
  <c r="N1403" i="1"/>
  <c r="N1401" i="1" a="1"/>
  <c r="N1401" i="1"/>
  <c r="J1403" i="1" a="1"/>
  <c r="J1403" i="1"/>
  <c r="P1403" i="1" a="1"/>
  <c r="P1403" i="1" s="1"/>
  <c r="K1401" i="1" a="1"/>
  <c r="K1401" i="1" s="1"/>
  <c r="G1402" i="1" a="1"/>
  <c r="G1402" i="1"/>
  <c r="I1405" i="1" a="1"/>
  <c r="I1405" i="1" s="1"/>
  <c r="H1405" i="1" a="1"/>
  <c r="H1405" i="1" s="1"/>
  <c r="Q1404" i="1" a="1"/>
  <c r="Q1404" i="1" s="1"/>
  <c r="P1404" i="1" a="1"/>
  <c r="P1404" i="1"/>
  <c r="M1401" i="1" a="1"/>
  <c r="M1401" i="1"/>
  <c r="I1403" i="1" a="1"/>
  <c r="I1403" i="1"/>
  <c r="L1402" i="1" a="1"/>
  <c r="L1402" i="1" s="1"/>
  <c r="O1404" i="1" a="1"/>
  <c r="O1404" i="1"/>
  <c r="N1404" i="1" a="1"/>
  <c r="N1404" i="1"/>
  <c r="K1404" i="1" a="1"/>
  <c r="K1404" i="1" s="1"/>
  <c r="I1404" i="1" a="1"/>
  <c r="I1404" i="1"/>
  <c r="K1403" i="1" a="1"/>
  <c r="K1403" i="1" s="1"/>
  <c r="O1402" i="1" a="1"/>
  <c r="O1402" i="1"/>
  <c r="M1404" i="1" a="1"/>
  <c r="M1404" i="1" s="1"/>
  <c r="M1403" i="1" a="1"/>
  <c r="M1403" i="1"/>
  <c r="M1402" i="1" a="1"/>
  <c r="M1402" i="1" s="1"/>
  <c r="I1402" i="1" a="1"/>
  <c r="I1402" i="1"/>
  <c r="P1401" i="1" a="1"/>
  <c r="P1401" i="1" s="1"/>
  <c r="O1401" i="1" a="1"/>
  <c r="O1401" i="1"/>
  <c r="L1401" i="1" a="1"/>
  <c r="L1401" i="1"/>
  <c r="F1401" i="1" a="1"/>
  <c r="F1401" i="1" s="1"/>
  <c r="G1405" i="1" a="1"/>
  <c r="G1405" i="1" s="1"/>
  <c r="F1405" i="1" a="1"/>
  <c r="F1405" i="1"/>
  <c r="L1404" i="1" a="1"/>
  <c r="L1404" i="1" s="1"/>
  <c r="I1401" i="1" a="1"/>
  <c r="I1401" i="1" s="1"/>
  <c r="J1404" i="1" a="1"/>
  <c r="J1404" i="1"/>
  <c r="H1404" i="1" a="1"/>
  <c r="H1404" i="1" s="1"/>
  <c r="F1404" i="1" a="1"/>
  <c r="F1404" i="1" s="1"/>
  <c r="O1403" i="1" a="1"/>
  <c r="O1403" i="1"/>
  <c r="H1403" i="1" a="1"/>
  <c r="H1403" i="1" s="1"/>
  <c r="H1402" i="1" a="1"/>
  <c r="H1402" i="1" s="1"/>
  <c r="Q1374" i="1" a="1"/>
  <c r="Q1374" i="1" s="1"/>
  <c r="M1374" i="1" a="1"/>
  <c r="M1374" i="1"/>
  <c r="H1374" i="1" a="1"/>
  <c r="H1374" i="1"/>
  <c r="K1374" i="1" a="1"/>
  <c r="K1374" i="1" s="1"/>
  <c r="J1374" i="1" a="1"/>
  <c r="J1374" i="1" s="1"/>
  <c r="N1374" i="1" a="1"/>
  <c r="N1374" i="1"/>
  <c r="P1374" i="1" a="1"/>
  <c r="P1374" i="1"/>
  <c r="O1374" i="1" a="1"/>
  <c r="O1374" i="1" s="1"/>
  <c r="L1374" i="1" a="1"/>
  <c r="L1374" i="1"/>
  <c r="I1374" i="1" a="1"/>
  <c r="I1374" i="1" s="1"/>
  <c r="G1371" i="1" a="1"/>
  <c r="G1371" i="1"/>
  <c r="I1370" i="1" a="1"/>
  <c r="I1370" i="1" s="1"/>
  <c r="F1372" i="1" a="1"/>
  <c r="F1372" i="1"/>
  <c r="M1371" i="1" a="1"/>
  <c r="M1371" i="1" s="1"/>
  <c r="L1371" i="1" a="1"/>
  <c r="L1371" i="1"/>
  <c r="F1371" i="1" a="1"/>
  <c r="F1371" i="1" s="1"/>
  <c r="F1369" i="1" a="1"/>
  <c r="F1369" i="1"/>
  <c r="I1372" i="1" a="1"/>
  <c r="I1372" i="1" s="1"/>
  <c r="O1373" i="1" a="1"/>
  <c r="O1373" i="1" s="1"/>
  <c r="J1371" i="1" a="1"/>
  <c r="J1371" i="1" s="1"/>
  <c r="G1374" i="1" a="1"/>
  <c r="G1374" i="1"/>
  <c r="M1372" i="1" a="1"/>
  <c r="M1372" i="1" s="1"/>
  <c r="L1369" i="1" a="1"/>
  <c r="L1369" i="1" s="1"/>
  <c r="Q1373" i="1" a="1"/>
  <c r="Q1373" i="1" s="1"/>
  <c r="H1371" i="1" a="1"/>
  <c r="H1371" i="1" s="1"/>
  <c r="N1373" i="1" a="1"/>
  <c r="N1373" i="1" s="1"/>
  <c r="P1371" i="1" a="1"/>
  <c r="P1371" i="1"/>
  <c r="G1369" i="1" a="1"/>
  <c r="G1369" i="1" s="1"/>
  <c r="L1373" i="1" a="1"/>
  <c r="L1373" i="1" s="1"/>
  <c r="N1371" i="1" a="1"/>
  <c r="N1371" i="1" s="1"/>
  <c r="J1373" i="1" a="1"/>
  <c r="J1373" i="1"/>
  <c r="I1373" i="1" a="1"/>
  <c r="I1373" i="1" s="1"/>
  <c r="H1369" i="1" a="1"/>
  <c r="H1369" i="1"/>
  <c r="L1370" i="1" a="1"/>
  <c r="L1370" i="1" s="1"/>
  <c r="J1369" i="1" a="1"/>
  <c r="J1369" i="1"/>
  <c r="H1373" i="1" a="1"/>
  <c r="H1373" i="1"/>
  <c r="H1370" i="1" a="1"/>
  <c r="H1370" i="1" s="1"/>
  <c r="G1373" i="1" a="1"/>
  <c r="G1373" i="1"/>
  <c r="Q1372" i="1" a="1"/>
  <c r="Q1372" i="1" s="1"/>
  <c r="Q1370" i="1" a="1"/>
  <c r="Q1370" i="1"/>
  <c r="O1372" i="1" a="1"/>
  <c r="O1372" i="1" s="1"/>
  <c r="N1372" i="1" a="1"/>
  <c r="N1372" i="1"/>
  <c r="H1372" i="1" a="1"/>
  <c r="H1372" i="1" s="1"/>
  <c r="G1372" i="1" a="1"/>
  <c r="G1372" i="1"/>
  <c r="N1370" i="1" a="1"/>
  <c r="N1370" i="1" s="1"/>
  <c r="I1369" i="1" a="1"/>
  <c r="I1369" i="1" s="1"/>
  <c r="Q1369" i="1" a="1"/>
  <c r="Q1369" i="1"/>
  <c r="P1368" i="1" a="1"/>
  <c r="P1368" i="1" s="1"/>
  <c r="J1372" i="1" a="1"/>
  <c r="J1372" i="1" s="1"/>
  <c r="Q1371" i="1" a="1"/>
  <c r="Q1371" i="1"/>
  <c r="K1369" i="1" a="1"/>
  <c r="K1369" i="1" s="1"/>
  <c r="O1371" i="1" a="1"/>
  <c r="O1371" i="1"/>
  <c r="I1371" i="1" a="1"/>
  <c r="I1371" i="1"/>
  <c r="K1370" i="1" a="1"/>
  <c r="K1370" i="1" s="1"/>
  <c r="G1370" i="1" a="1"/>
  <c r="G1370" i="1" s="1"/>
  <c r="F1370" i="1" a="1"/>
  <c r="F1370" i="1"/>
  <c r="K1371" i="1" a="1"/>
  <c r="K1371" i="1" s="1"/>
  <c r="P1370" i="1" a="1"/>
  <c r="P1370" i="1" s="1"/>
  <c r="O1370" i="1" a="1"/>
  <c r="O1370" i="1" s="1"/>
  <c r="P1369" i="1" a="1"/>
  <c r="P1369" i="1" s="1"/>
  <c r="Q1368" i="1" a="1"/>
  <c r="Q1368" i="1"/>
  <c r="K1372" i="1" a="1"/>
  <c r="K1372" i="1"/>
  <c r="J1370" i="1" a="1"/>
  <c r="J1370" i="1" s="1"/>
  <c r="F1374" i="1" a="1"/>
  <c r="F1374" i="1"/>
  <c r="P1373" i="1" a="1"/>
  <c r="P1373" i="1"/>
  <c r="O1369" i="1" a="1"/>
  <c r="O1369" i="1" s="1"/>
  <c r="M1373" i="1" a="1"/>
  <c r="M1373" i="1"/>
  <c r="K1373" i="1" a="1"/>
  <c r="K1373" i="1" s="1"/>
  <c r="F1373" i="1" a="1"/>
  <c r="F1373" i="1"/>
  <c r="P1372" i="1" a="1"/>
  <c r="P1372" i="1" s="1"/>
  <c r="M1370" i="1" a="1"/>
  <c r="M1370" i="1"/>
  <c r="M1369" i="1" a="1"/>
  <c r="M1369" i="1" s="1"/>
  <c r="L1372" i="1" a="1"/>
  <c r="L1372" i="1"/>
  <c r="N1369" i="1" a="1"/>
  <c r="N1369" i="1" s="1"/>
  <c r="O1363" i="1" a="1"/>
  <c r="O1363" i="1"/>
  <c r="P1366" i="1" a="1"/>
  <c r="P1366" i="1"/>
  <c r="K1368" i="1" a="1"/>
  <c r="K1368" i="1" s="1"/>
  <c r="I1368" i="1" a="1"/>
  <c r="I1368" i="1" s="1"/>
  <c r="J1367" i="1" a="1"/>
  <c r="J1367" i="1"/>
  <c r="H1368" i="1" a="1"/>
  <c r="H1368" i="1" s="1"/>
  <c r="G1368" i="1" a="1"/>
  <c r="G1368" i="1" s="1"/>
  <c r="Q1367" i="1" a="1"/>
  <c r="Q1367" i="1"/>
  <c r="H1366" i="1" a="1"/>
  <c r="H1366" i="1" s="1"/>
  <c r="P1367" i="1" a="1"/>
  <c r="P1367" i="1" s="1"/>
  <c r="O1367" i="1" a="1"/>
  <c r="O1367" i="1"/>
  <c r="P1363" i="1" a="1"/>
  <c r="P1363" i="1" s="1"/>
  <c r="K1367" i="1" a="1"/>
  <c r="K1367" i="1" s="1"/>
  <c r="N1367" i="1" a="1"/>
  <c r="N1367" i="1" s="1"/>
  <c r="I1367" i="1" a="1"/>
  <c r="I1367" i="1" s="1"/>
  <c r="P1365" i="1" a="1"/>
  <c r="P1365" i="1"/>
  <c r="M1367" i="1" a="1"/>
  <c r="M1367" i="1" s="1"/>
  <c r="L1367" i="1" a="1"/>
  <c r="L1367" i="1" s="1"/>
  <c r="K1365" i="1" a="1"/>
  <c r="K1365" i="1"/>
  <c r="M1366" i="1" a="1"/>
  <c r="M1366" i="1"/>
  <c r="O1365" i="1" a="1"/>
  <c r="O1365" i="1" s="1"/>
  <c r="N1363" i="1" a="1"/>
  <c r="N1363" i="1" s="1"/>
  <c r="Q1363" i="1" a="1"/>
  <c r="Q1363" i="1" s="1"/>
  <c r="J1366" i="1" a="1"/>
  <c r="J1366" i="1"/>
  <c r="Q1365" i="1" a="1"/>
  <c r="Q1365" i="1" s="1"/>
  <c r="F1367" i="1" a="1"/>
  <c r="F1367" i="1"/>
  <c r="G1365" i="1" a="1"/>
  <c r="G1365" i="1" s="1"/>
  <c r="O1366" i="1" a="1"/>
  <c r="O1366" i="1" s="1"/>
  <c r="G1366" i="1" a="1"/>
  <c r="G1366" i="1" s="1"/>
  <c r="J1365" i="1" a="1"/>
  <c r="J1365" i="1"/>
  <c r="H1365" i="1" a="1"/>
  <c r="H1365" i="1"/>
  <c r="N1364" i="1" a="1"/>
  <c r="N1364" i="1" s="1"/>
  <c r="J1364" i="1" a="1"/>
  <c r="J1364" i="1" s="1"/>
  <c r="Q1366" i="1" a="1"/>
  <c r="Q1366" i="1"/>
  <c r="L1366" i="1" a="1"/>
  <c r="L1366" i="1"/>
  <c r="N1365" i="1" a="1"/>
  <c r="N1365" i="1" s="1"/>
  <c r="L1364" i="1" a="1"/>
  <c r="L1364" i="1" s="1"/>
  <c r="M1365" i="1" a="1"/>
  <c r="M1365" i="1" s="1"/>
  <c r="P1364" i="1" a="1"/>
  <c r="P1364" i="1" s="1"/>
  <c r="L1363" i="1" a="1"/>
  <c r="L1363" i="1"/>
  <c r="G1364" i="1" a="1"/>
  <c r="G1364" i="1" s="1"/>
  <c r="Q1364" i="1" a="1"/>
  <c r="Q1364" i="1" s="1"/>
  <c r="K1366" i="1" a="1"/>
  <c r="K1366" i="1"/>
  <c r="I1366" i="1" a="1"/>
  <c r="I1366" i="1" s="1"/>
  <c r="K1364" i="1" a="1"/>
  <c r="K1364" i="1"/>
  <c r="H1364" i="1" a="1"/>
  <c r="H1364" i="1" s="1"/>
  <c r="F1365" i="1" a="1"/>
  <c r="F1365" i="1" s="1"/>
  <c r="F1364" i="1" a="1"/>
  <c r="F1364" i="1"/>
  <c r="M1363" i="1" a="1"/>
  <c r="M1363" i="1"/>
  <c r="G1367" i="1" a="1"/>
  <c r="G1367" i="1"/>
  <c r="F1366" i="1" a="1"/>
  <c r="F1366" i="1" s="1"/>
  <c r="I1364" i="1" a="1"/>
  <c r="I1364" i="1" s="1"/>
  <c r="O1368" i="1" a="1"/>
  <c r="O1368" i="1"/>
  <c r="N1368" i="1" a="1"/>
  <c r="N1368" i="1" s="1"/>
  <c r="M1368" i="1" a="1"/>
  <c r="M1368" i="1"/>
  <c r="I1365" i="1" a="1"/>
  <c r="I1365" i="1" s="1"/>
  <c r="J1368" i="1" a="1"/>
  <c r="J1368" i="1" s="1"/>
  <c r="F1368" i="1" a="1"/>
  <c r="F1368" i="1" s="1"/>
  <c r="M1364" i="1" a="1"/>
  <c r="M1364" i="1"/>
  <c r="L1368" i="1" a="1"/>
  <c r="L1368" i="1"/>
  <c r="N1366" i="1" a="1"/>
  <c r="N1366" i="1" s="1"/>
  <c r="H1367" i="1" a="1"/>
  <c r="H1367" i="1" s="1"/>
  <c r="L1365" i="1" a="1"/>
  <c r="L1365" i="1"/>
  <c r="O1364" i="1" a="1"/>
  <c r="O1364" i="1" s="1"/>
  <c r="L1361" i="1" a="1"/>
  <c r="L1361" i="1"/>
  <c r="G1359" i="1" a="1"/>
  <c r="G1359" i="1" s="1"/>
  <c r="O1358" i="1" a="1"/>
  <c r="O1358" i="1" s="1"/>
  <c r="K1363" i="1" a="1"/>
  <c r="K1363" i="1" s="1"/>
  <c r="F1363" i="1" a="1"/>
  <c r="F1363" i="1"/>
  <c r="N1362" i="1" a="1"/>
  <c r="N1362" i="1" s="1"/>
  <c r="I1358" i="1" a="1"/>
  <c r="I1358" i="1" s="1"/>
  <c r="G1360" i="1" a="1"/>
  <c r="G1360" i="1"/>
  <c r="F1360" i="1" a="1"/>
  <c r="F1360" i="1" s="1"/>
  <c r="P1358" i="1" a="1"/>
  <c r="P1358" i="1"/>
  <c r="M1360" i="1" a="1"/>
  <c r="M1360" i="1" s="1"/>
  <c r="H1358" i="1" a="1"/>
  <c r="H1358" i="1" s="1"/>
  <c r="J1362" i="1" a="1"/>
  <c r="J1362" i="1"/>
  <c r="L1360" i="1" a="1"/>
  <c r="L1360" i="1"/>
  <c r="N1359" i="1" a="1"/>
  <c r="N1359" i="1"/>
  <c r="N1358" i="1" a="1"/>
  <c r="N1358" i="1" s="1"/>
  <c r="G1361" i="1" a="1"/>
  <c r="G1361" i="1" s="1"/>
  <c r="Q1358" i="1" a="1"/>
  <c r="Q1358" i="1"/>
  <c r="Q1361" i="1" a="1"/>
  <c r="Q1361" i="1" s="1"/>
  <c r="J1361" i="1" a="1"/>
  <c r="J1361" i="1" s="1"/>
  <c r="F1361" i="1" a="1"/>
  <c r="F1361" i="1" s="1"/>
  <c r="Q1360" i="1" a="1"/>
  <c r="Q1360" i="1" s="1"/>
  <c r="N1360" i="1" a="1"/>
  <c r="N1360" i="1" s="1"/>
  <c r="I1360" i="1" a="1"/>
  <c r="I1360" i="1"/>
  <c r="F1359" i="1" a="1"/>
  <c r="F1359" i="1"/>
  <c r="H1359" i="1" a="1"/>
  <c r="H1359" i="1" s="1"/>
  <c r="M1358" i="1" a="1"/>
  <c r="M1358" i="1" s="1"/>
  <c r="P1361" i="1" a="1"/>
  <c r="P1361" i="1"/>
  <c r="K1360" i="1" a="1"/>
  <c r="K1360" i="1" s="1"/>
  <c r="H1360" i="1" a="1"/>
  <c r="H1360" i="1"/>
  <c r="I1359" i="1" a="1"/>
  <c r="I1359" i="1" s="1"/>
  <c r="H1362" i="1" a="1"/>
  <c r="H1362" i="1" s="1"/>
  <c r="H1363" i="1" a="1"/>
  <c r="H1363" i="1" s="1"/>
  <c r="G1363" i="1" a="1"/>
  <c r="G1363" i="1" s="1"/>
  <c r="F1362" i="1" a="1"/>
  <c r="F1362" i="1"/>
  <c r="P1359" i="1" a="1"/>
  <c r="P1359" i="1" s="1"/>
  <c r="J1358" i="1" a="1"/>
  <c r="J1358" i="1"/>
  <c r="P1362" i="1" a="1"/>
  <c r="P1362" i="1" s="1"/>
  <c r="O1362" i="1" a="1"/>
  <c r="O1362" i="1"/>
  <c r="O1361" i="1" a="1"/>
  <c r="O1361" i="1"/>
  <c r="N1361" i="1" a="1"/>
  <c r="N1361" i="1" s="1"/>
  <c r="O1359" i="1" a="1"/>
  <c r="O1359" i="1"/>
  <c r="K1361" i="1" a="1"/>
  <c r="K1361" i="1"/>
  <c r="I1361" i="1" a="1"/>
  <c r="I1361" i="1" s="1"/>
  <c r="O1360" i="1" a="1"/>
  <c r="O1360" i="1"/>
  <c r="L1359" i="1" a="1"/>
  <c r="L1359" i="1" s="1"/>
  <c r="K1358" i="1" a="1"/>
  <c r="K1358" i="1"/>
  <c r="L1358" i="1" a="1"/>
  <c r="L1358" i="1" s="1"/>
  <c r="Q1359" i="1" a="1"/>
  <c r="Q1359" i="1"/>
  <c r="M1362" i="1" a="1"/>
  <c r="M1362" i="1" s="1"/>
  <c r="G1362" i="1" a="1"/>
  <c r="G1362" i="1" s="1"/>
  <c r="K1362" i="1" a="1"/>
  <c r="K1362" i="1" s="1"/>
  <c r="J1363" i="1" a="1"/>
  <c r="J1363" i="1"/>
  <c r="M1361" i="1" a="1"/>
  <c r="M1361" i="1"/>
  <c r="I1363" i="1" a="1"/>
  <c r="I1363" i="1"/>
  <c r="L1362" i="1" a="1"/>
  <c r="L1362" i="1" s="1"/>
  <c r="J1360" i="1" a="1"/>
  <c r="J1360" i="1"/>
  <c r="M1359" i="1" a="1"/>
  <c r="M1359" i="1"/>
  <c r="J1359" i="1" a="1"/>
  <c r="J1359" i="1" s="1"/>
  <c r="K1359" i="1" a="1"/>
  <c r="K1359" i="1"/>
  <c r="I1362" i="1" a="1"/>
  <c r="I1362" i="1" s="1"/>
  <c r="H1361" i="1" a="1"/>
  <c r="H1361" i="1" s="1"/>
  <c r="P1360" i="1" a="1"/>
  <c r="P1360" i="1" s="1"/>
  <c r="Q1362" i="1" a="1"/>
  <c r="Q1362" i="1"/>
  <c r="N1356" i="1" a="1"/>
  <c r="N1356" i="1" s="1"/>
  <c r="H1355" i="1" a="1"/>
  <c r="H1355" i="1"/>
  <c r="N1355" i="1" a="1"/>
  <c r="N1355" i="1" s="1"/>
  <c r="J1353" i="1" a="1"/>
  <c r="J1353" i="1"/>
  <c r="O1357" i="1" a="1"/>
  <c r="O1357" i="1"/>
  <c r="N1357" i="1" a="1"/>
  <c r="N1357" i="1" s="1"/>
  <c r="F1355" i="1" a="1"/>
  <c r="F1355" i="1"/>
  <c r="M1355" i="1" a="1"/>
  <c r="M1355" i="1"/>
  <c r="M1357" i="1" a="1"/>
  <c r="M1357" i="1" s="1"/>
  <c r="L1357" i="1" a="1"/>
  <c r="L1357" i="1"/>
  <c r="G1355" i="1" a="1"/>
  <c r="G1355" i="1" s="1"/>
  <c r="G1357" i="1" a="1"/>
  <c r="G1357" i="1" s="1"/>
  <c r="G1354" i="1" a="1"/>
  <c r="G1354" i="1" s="1"/>
  <c r="J1354" i="1" a="1"/>
  <c r="J1354" i="1"/>
  <c r="I1353" i="1" a="1"/>
  <c r="I1353" i="1" s="1"/>
  <c r="O1356" i="1" a="1"/>
  <c r="O1356" i="1" s="1"/>
  <c r="J1355" i="1" a="1"/>
  <c r="J1355" i="1" s="1"/>
  <c r="N1353" i="1" a="1"/>
  <c r="N1353" i="1"/>
  <c r="L1356" i="1" a="1"/>
  <c r="L1356" i="1"/>
  <c r="K1355" i="1" a="1"/>
  <c r="K1355" i="1" s="1"/>
  <c r="P1353" i="1" a="1"/>
  <c r="P1353" i="1" s="1"/>
  <c r="M1356" i="1" a="1"/>
  <c r="M1356" i="1"/>
  <c r="F1354" i="1" a="1"/>
  <c r="F1354" i="1"/>
  <c r="L1353" i="1" a="1"/>
  <c r="L1353" i="1" s="1"/>
  <c r="K1356" i="1" a="1"/>
  <c r="K1356" i="1"/>
  <c r="I1354" i="1" a="1"/>
  <c r="I1354" i="1" s="1"/>
  <c r="I1355" i="1" a="1"/>
  <c r="I1355" i="1"/>
  <c r="M1354" i="1" a="1"/>
  <c r="M1354" i="1" s="1"/>
  <c r="I1356" i="1" a="1"/>
  <c r="I1356" i="1"/>
  <c r="K1353" i="1" a="1"/>
  <c r="K1353" i="1" s="1"/>
  <c r="H1353" i="1" a="1"/>
  <c r="H1353" i="1"/>
  <c r="Q1356" i="1" a="1"/>
  <c r="Q1356" i="1" s="1"/>
  <c r="G1358" i="1" a="1"/>
  <c r="G1358" i="1"/>
  <c r="H1357" i="1" a="1"/>
  <c r="H1357" i="1"/>
  <c r="F1358" i="1" a="1"/>
  <c r="F1358" i="1" s="1"/>
  <c r="Q1357" i="1" a="1"/>
  <c r="Q1357" i="1"/>
  <c r="P1356" i="1" a="1"/>
  <c r="P1356" i="1"/>
  <c r="O1354" i="1" a="1"/>
  <c r="O1354" i="1"/>
  <c r="K1354" i="1" a="1"/>
  <c r="K1354" i="1"/>
  <c r="J1357" i="1" a="1"/>
  <c r="J1357" i="1" s="1"/>
  <c r="I1357" i="1" a="1"/>
  <c r="I1357" i="1" s="1"/>
  <c r="F1357" i="1" a="1"/>
  <c r="F1357" i="1" s="1"/>
  <c r="F1356" i="1" a="1"/>
  <c r="F1356" i="1"/>
  <c r="H1356" i="1" a="1"/>
  <c r="H1356" i="1" s="1"/>
  <c r="P1355" i="1" a="1"/>
  <c r="P1355" i="1" s="1"/>
  <c r="G1356" i="1" a="1"/>
  <c r="G1356" i="1" s="1"/>
  <c r="O1355" i="1" a="1"/>
  <c r="O1355" i="1"/>
  <c r="Q1354" i="1" a="1"/>
  <c r="Q1354" i="1" s="1"/>
  <c r="N1354" i="1" a="1"/>
  <c r="N1354" i="1"/>
  <c r="L1354" i="1" a="1"/>
  <c r="L1354" i="1" s="1"/>
  <c r="H1354" i="1" a="1"/>
  <c r="H1354" i="1"/>
  <c r="Q1353" i="1" a="1"/>
  <c r="Q1353" i="1" s="1"/>
  <c r="M1353" i="1" a="1"/>
  <c r="M1353" i="1" s="1"/>
  <c r="P1357" i="1" a="1"/>
  <c r="P1357" i="1" s="1"/>
  <c r="J1356" i="1" a="1"/>
  <c r="J1356" i="1" s="1"/>
  <c r="Q1355" i="1" a="1"/>
  <c r="Q1355" i="1"/>
  <c r="G1353" i="1" a="1"/>
  <c r="G1353" i="1" s="1"/>
  <c r="F1353" i="1" a="1"/>
  <c r="F1353" i="1"/>
  <c r="P1354" i="1" a="1"/>
  <c r="P1354" i="1" s="1"/>
  <c r="L1355" i="1" a="1"/>
  <c r="L1355" i="1"/>
  <c r="O1353" i="1" a="1"/>
  <c r="O1353" i="1" s="1"/>
  <c r="K1357" i="1" a="1"/>
  <c r="K1357" i="1"/>
  <c r="F1348" i="1" a="1"/>
  <c r="F1348" i="1"/>
  <c r="N1348" i="1" a="1"/>
  <c r="N1348" i="1" s="1"/>
  <c r="J1347" i="1" a="1"/>
  <c r="J1347" i="1"/>
  <c r="G1347" i="1" a="1"/>
  <c r="G1347" i="1"/>
  <c r="M1349" i="1" a="1"/>
  <c r="M1349" i="1" s="1"/>
  <c r="Q1352" i="1" a="1"/>
  <c r="Q1352" i="1" s="1"/>
  <c r="K1348" i="1" a="1"/>
  <c r="K1348" i="1"/>
  <c r="G1348" i="1" a="1"/>
  <c r="G1348" i="1" s="1"/>
  <c r="J1352" i="1" a="1"/>
  <c r="J1352" i="1" s="1"/>
  <c r="N1347" i="1" a="1"/>
  <c r="N1347" i="1"/>
  <c r="H1352" i="1" a="1"/>
  <c r="H1352" i="1" s="1"/>
  <c r="G1349" i="1" a="1"/>
  <c r="G1349" i="1" s="1"/>
  <c r="J1350" i="1" a="1"/>
  <c r="J1350" i="1" s="1"/>
  <c r="P1349" i="1" a="1"/>
  <c r="P1349" i="1"/>
  <c r="I1349" i="1" a="1"/>
  <c r="I1349" i="1" s="1"/>
  <c r="J1348" i="1" a="1"/>
  <c r="J1348" i="1"/>
  <c r="P1352" i="1" a="1"/>
  <c r="P1352" i="1" s="1"/>
  <c r="F1349" i="1" a="1"/>
  <c r="F1349" i="1"/>
  <c r="O1352" i="1" a="1"/>
  <c r="O1352" i="1"/>
  <c r="P1350" i="1" a="1"/>
  <c r="P1350" i="1" s="1"/>
  <c r="M1350" i="1" a="1"/>
  <c r="M1350" i="1" s="1"/>
  <c r="K1350" i="1" a="1"/>
  <c r="K1350" i="1" s="1"/>
  <c r="I1350" i="1" a="1"/>
  <c r="I1350" i="1"/>
  <c r="M1347" i="1" a="1"/>
  <c r="M1347" i="1" s="1"/>
  <c r="I1347" i="1" a="1"/>
  <c r="I1347" i="1"/>
  <c r="H1350" i="1" a="1"/>
  <c r="H1350" i="1" s="1"/>
  <c r="G1350" i="1" a="1"/>
  <c r="G1350" i="1"/>
  <c r="M1348" i="1" a="1"/>
  <c r="M1348" i="1" s="1"/>
  <c r="I1348" i="1" a="1"/>
  <c r="I1348" i="1"/>
  <c r="F1347" i="1" a="1"/>
  <c r="F1347" i="1" s="1"/>
  <c r="Q1349" i="1" a="1"/>
  <c r="Q1349" i="1" s="1"/>
  <c r="H1349" i="1" a="1"/>
  <c r="H1349" i="1"/>
  <c r="L1349" i="1" a="1"/>
  <c r="L1349" i="1"/>
  <c r="Q1347" i="1" a="1"/>
  <c r="Q1347" i="1" s="1"/>
  <c r="L1348" i="1" a="1"/>
  <c r="L1348" i="1" s="1"/>
  <c r="N1352" i="1" a="1"/>
  <c r="N1352" i="1"/>
  <c r="H1347" i="1" a="1"/>
  <c r="H1347" i="1" s="1"/>
  <c r="M1352" i="1" a="1"/>
  <c r="M1352" i="1" s="1"/>
  <c r="L1352" i="1" a="1"/>
  <c r="L1352" i="1"/>
  <c r="F1350" i="1" a="1"/>
  <c r="F1350" i="1" s="1"/>
  <c r="K1349" i="1" a="1"/>
  <c r="K1349" i="1" s="1"/>
  <c r="L1347" i="1" a="1"/>
  <c r="L1347" i="1" s="1"/>
  <c r="K1352" i="1" a="1"/>
  <c r="K1352" i="1"/>
  <c r="J1349" i="1" a="1"/>
  <c r="J1349" i="1" s="1"/>
  <c r="N1349" i="1" a="1"/>
  <c r="N1349" i="1"/>
  <c r="I1352" i="1" a="1"/>
  <c r="I1352" i="1" s="1"/>
  <c r="H1348" i="1" a="1"/>
  <c r="H1348" i="1"/>
  <c r="G1352" i="1" a="1"/>
  <c r="G1352" i="1" s="1"/>
  <c r="F1352" i="1" a="1"/>
  <c r="F1352" i="1"/>
  <c r="O1349" i="1" a="1"/>
  <c r="O1349" i="1" s="1"/>
  <c r="P1347" i="1" a="1"/>
  <c r="P1347" i="1" s="1"/>
  <c r="Q1346" i="1" a="1"/>
  <c r="Q1346" i="1"/>
  <c r="Q1350" i="1" a="1"/>
  <c r="Q1350" i="1" s="1"/>
  <c r="O1350" i="1" a="1"/>
  <c r="O1350" i="1"/>
  <c r="O1348" i="1" a="1"/>
  <c r="O1348" i="1" s="1"/>
  <c r="N1350" i="1" a="1"/>
  <c r="N1350" i="1"/>
  <c r="Q1348" i="1" a="1"/>
  <c r="Q1348" i="1" s="1"/>
  <c r="O1347" i="1" a="1"/>
  <c r="O1347" i="1"/>
  <c r="K1347" i="1" a="1"/>
  <c r="K1347" i="1"/>
  <c r="L1350" i="1" a="1"/>
  <c r="L1350" i="1" s="1"/>
  <c r="P1348" i="1" a="1"/>
  <c r="P1348" i="1"/>
  <c r="P1340" i="1" a="1"/>
  <c r="P1340" i="1" s="1"/>
  <c r="J1346" i="1" a="1"/>
  <c r="J1346" i="1"/>
  <c r="G1346" i="1" a="1"/>
  <c r="G1346" i="1" s="1"/>
  <c r="F1346" i="1" a="1"/>
  <c r="F1346" i="1" s="1"/>
  <c r="J1340" i="1" a="1"/>
  <c r="J1340" i="1" s="1"/>
  <c r="F1338" i="1" a="1"/>
  <c r="F1338" i="1" s="1"/>
  <c r="H1339" i="1" a="1"/>
  <c r="H1339" i="1" s="1"/>
  <c r="Q1340" i="1" a="1"/>
  <c r="Q1340" i="1" s="1"/>
  <c r="I1339" i="1" a="1"/>
  <c r="I1339" i="1" s="1"/>
  <c r="P1338" i="1" a="1"/>
  <c r="P1338" i="1" s="1"/>
  <c r="L1346" i="1" a="1"/>
  <c r="L1346" i="1"/>
  <c r="F1340" i="1" a="1"/>
  <c r="F1340" i="1"/>
  <c r="L1338" i="1" a="1"/>
  <c r="L1338" i="1" s="1"/>
  <c r="Q1338" i="1" a="1"/>
  <c r="Q1338" i="1" s="1"/>
  <c r="G1339" i="1" a="1"/>
  <c r="G1339" i="1" s="1"/>
  <c r="Q1339" i="1" a="1"/>
  <c r="Q1339" i="1"/>
  <c r="O1339" i="1" a="1"/>
  <c r="O1339" i="1" s="1"/>
  <c r="M1346" i="1" a="1"/>
  <c r="M1346" i="1" s="1"/>
  <c r="N1339" i="1" a="1"/>
  <c r="N1339" i="1" s="1"/>
  <c r="K1338" i="1" a="1"/>
  <c r="K1338" i="1"/>
  <c r="H1346" i="1" a="1"/>
  <c r="H1346" i="1" s="1"/>
  <c r="M1339" i="1" a="1"/>
  <c r="M1339" i="1"/>
  <c r="K1339" i="1" a="1"/>
  <c r="K1339" i="1" s="1"/>
  <c r="I1338" i="1" a="1"/>
  <c r="I1338" i="1"/>
  <c r="M1338" i="1" a="1"/>
  <c r="M1338" i="1" s="1"/>
  <c r="G1338" i="1" a="1"/>
  <c r="G1338" i="1"/>
  <c r="G1340" i="1" a="1"/>
  <c r="G1340" i="1" s="1"/>
  <c r="L1339" i="1" a="1"/>
  <c r="L1339" i="1" s="1"/>
  <c r="N1338" i="1" a="1"/>
  <c r="N1338" i="1" s="1"/>
  <c r="H1340" i="1" a="1"/>
  <c r="H1340" i="1"/>
  <c r="J1339" i="1" a="1"/>
  <c r="J1339" i="1" s="1"/>
  <c r="M1340" i="1" a="1"/>
  <c r="M1340" i="1"/>
  <c r="O1340" i="1" a="1"/>
  <c r="O1340" i="1"/>
  <c r="N1340" i="1" a="1"/>
  <c r="N1340" i="1" s="1"/>
  <c r="K1340" i="1" a="1"/>
  <c r="K1340" i="1" s="1"/>
  <c r="L1340" i="1" a="1"/>
  <c r="L1340" i="1" s="1"/>
  <c r="J1338" i="1" a="1"/>
  <c r="J1338" i="1" s="1"/>
  <c r="Q1337" i="1" a="1"/>
  <c r="Q1337" i="1" s="1"/>
  <c r="I1340" i="1" a="1"/>
  <c r="I1340" i="1" s="1"/>
  <c r="P1337" i="1" a="1"/>
  <c r="P1337" i="1"/>
  <c r="K1346" i="1" a="1"/>
  <c r="K1346" i="1" s="1"/>
  <c r="O1338" i="1" a="1"/>
  <c r="O1338" i="1" s="1"/>
  <c r="H1338" i="1" a="1"/>
  <c r="H1338" i="1" s="1"/>
  <c r="P1346" i="1" a="1"/>
  <c r="P1346" i="1"/>
  <c r="P1339" i="1" a="1"/>
  <c r="P1339" i="1"/>
  <c r="I1346" i="1" a="1"/>
  <c r="I1346" i="1" s="1"/>
  <c r="F1339" i="1" a="1"/>
  <c r="F1339" i="1"/>
  <c r="O1346" i="1" a="1"/>
  <c r="O1346" i="1" s="1"/>
  <c r="N1346" i="1" a="1"/>
  <c r="N1346" i="1"/>
  <c r="G1334" i="1" a="1"/>
  <c r="G1334" i="1" s="1"/>
  <c r="F1334" i="1" a="1"/>
  <c r="F1334" i="1"/>
  <c r="G1336" i="1" a="1"/>
  <c r="G1336" i="1" s="1"/>
  <c r="P1335" i="1" a="1"/>
  <c r="P1335" i="1"/>
  <c r="F1333" i="1" a="1"/>
  <c r="F1333" i="1" s="1"/>
  <c r="O1335" i="1" a="1"/>
  <c r="O1335" i="1"/>
  <c r="K1333" i="1" a="1"/>
  <c r="K1333" i="1"/>
  <c r="O1332" i="1" a="1"/>
  <c r="O1332" i="1" s="1"/>
  <c r="M1332" i="1" a="1"/>
  <c r="M1332" i="1" s="1"/>
  <c r="L1332" i="1" a="1"/>
  <c r="L1332" i="1"/>
  <c r="J1335" i="1" a="1"/>
  <c r="J1335" i="1" s="1"/>
  <c r="H1335" i="1" a="1"/>
  <c r="H1335" i="1"/>
  <c r="G1333" i="1" a="1"/>
  <c r="G1333" i="1"/>
  <c r="N1333" i="1" a="1"/>
  <c r="N1333" i="1" s="1"/>
  <c r="M1334" i="1" a="1"/>
  <c r="M1334" i="1"/>
  <c r="K1334" i="1" a="1"/>
  <c r="K1334" i="1" s="1"/>
  <c r="O1334" i="1" a="1"/>
  <c r="O1334" i="1" s="1"/>
  <c r="G1335" i="1" a="1"/>
  <c r="G1335" i="1" s="1"/>
  <c r="P1334" i="1" a="1"/>
  <c r="P1334" i="1" s="1"/>
  <c r="Q1333" i="1" a="1"/>
  <c r="Q1333" i="1"/>
  <c r="Q1334" i="1" a="1"/>
  <c r="Q1334" i="1"/>
  <c r="L1336" i="1" a="1"/>
  <c r="L1336" i="1" s="1"/>
  <c r="L1334" i="1" a="1"/>
  <c r="L1334" i="1" s="1"/>
  <c r="J1334" i="1" a="1"/>
  <c r="J1334" i="1"/>
  <c r="H1333" i="1" a="1"/>
  <c r="H1333" i="1"/>
  <c r="O1337" i="1" a="1"/>
  <c r="O1337" i="1"/>
  <c r="N1337" i="1" a="1"/>
  <c r="N1337" i="1"/>
  <c r="M1337" i="1" a="1"/>
  <c r="M1337" i="1" s="1"/>
  <c r="P1332" i="1" a="1"/>
  <c r="P1332" i="1"/>
  <c r="I1333" i="1" a="1"/>
  <c r="I1333" i="1"/>
  <c r="L1337" i="1" a="1"/>
  <c r="L1337" i="1"/>
  <c r="K1337" i="1" a="1"/>
  <c r="K1337" i="1" s="1"/>
  <c r="Q1336" i="1" a="1"/>
  <c r="Q1336" i="1"/>
  <c r="M1336" i="1" a="1"/>
  <c r="M1336" i="1" s="1"/>
  <c r="J1337" i="1" a="1"/>
  <c r="J1337" i="1"/>
  <c r="J1333" i="1" a="1"/>
  <c r="J1333" i="1" s="1"/>
  <c r="H1334" i="1" a="1"/>
  <c r="H1334" i="1"/>
  <c r="F1337" i="1" a="1"/>
  <c r="F1337" i="1" s="1"/>
  <c r="K1336" i="1" a="1"/>
  <c r="K1336" i="1"/>
  <c r="O1336" i="1" a="1"/>
  <c r="O1336" i="1" s="1"/>
  <c r="I1337" i="1" a="1"/>
  <c r="I1337" i="1" s="1"/>
  <c r="M1333" i="1" a="1"/>
  <c r="M1333" i="1"/>
  <c r="F1335" i="1" a="1"/>
  <c r="F1335" i="1"/>
  <c r="Q1335" i="1" a="1"/>
  <c r="Q1335" i="1" s="1"/>
  <c r="K1335" i="1" a="1"/>
  <c r="K1335" i="1" s="1"/>
  <c r="L1333" i="1" a="1"/>
  <c r="L1333" i="1" s="1"/>
  <c r="P1336" i="1" a="1"/>
  <c r="P1336" i="1" s="1"/>
  <c r="Q1332" i="1" a="1"/>
  <c r="Q1332" i="1" s="1"/>
  <c r="H1337" i="1" a="1"/>
  <c r="H1337" i="1"/>
  <c r="L1335" i="1" a="1"/>
  <c r="L1335" i="1" s="1"/>
  <c r="I1335" i="1" a="1"/>
  <c r="I1335" i="1"/>
  <c r="N1332" i="1" a="1"/>
  <c r="N1332" i="1" s="1"/>
  <c r="G1337" i="1" a="1"/>
  <c r="G1337" i="1"/>
  <c r="N1334" i="1" a="1"/>
  <c r="N1334" i="1"/>
  <c r="I1334" i="1" a="1"/>
  <c r="I1334" i="1" s="1"/>
  <c r="I1336" i="1" a="1"/>
  <c r="I1336" i="1" s="1"/>
  <c r="P1333" i="1" a="1"/>
  <c r="P1333" i="1" s="1"/>
  <c r="N1335" i="1" a="1"/>
  <c r="N1335" i="1"/>
  <c r="M1335" i="1" a="1"/>
  <c r="M1335" i="1" s="1"/>
  <c r="O1333" i="1" a="1"/>
  <c r="O1333" i="1"/>
  <c r="N1336" i="1" a="1"/>
  <c r="N1336" i="1" s="1"/>
  <c r="J1336" i="1" a="1"/>
  <c r="J1336" i="1"/>
  <c r="F1336" i="1" a="1"/>
  <c r="F1336" i="1" s="1"/>
  <c r="H1336" i="1" a="1"/>
  <c r="H1336" i="1" s="1"/>
  <c r="J1326" i="1" a="1"/>
  <c r="J1326" i="1"/>
  <c r="O1324" i="1" a="1"/>
  <c r="O1324" i="1"/>
  <c r="G1332" i="1" a="1"/>
  <c r="G1332" i="1" s="1"/>
  <c r="Q1325" i="1" a="1"/>
  <c r="Q1325" i="1"/>
  <c r="P1324" i="1" a="1"/>
  <c r="P1324" i="1" s="1"/>
  <c r="O1326" i="1" a="1"/>
  <c r="O1326" i="1"/>
  <c r="M1326" i="1" a="1"/>
  <c r="M1326" i="1"/>
  <c r="K1326" i="1" a="1"/>
  <c r="K1326" i="1"/>
  <c r="G1326" i="1" a="1"/>
  <c r="G1326" i="1" s="1"/>
  <c r="F1325" i="1" a="1"/>
  <c r="F1325" i="1" s="1"/>
  <c r="I1326" i="1" a="1"/>
  <c r="I1326" i="1" s="1"/>
  <c r="Q1326" i="1" a="1"/>
  <c r="Q1326" i="1" s="1"/>
  <c r="P1326" i="1" a="1"/>
  <c r="P1326" i="1" s="1"/>
  <c r="P1325" i="1" a="1"/>
  <c r="P1325" i="1" s="1"/>
  <c r="L1324" i="1" a="1"/>
  <c r="L1324" i="1" s="1"/>
  <c r="G1325" i="1" a="1"/>
  <c r="G1325" i="1" s="1"/>
  <c r="Q1324" i="1" a="1"/>
  <c r="Q1324" i="1" s="1"/>
  <c r="K1325" i="1" a="1"/>
  <c r="K1325" i="1"/>
  <c r="F1326" i="1" a="1"/>
  <c r="F1326" i="1"/>
  <c r="N1326" i="1" a="1"/>
  <c r="N1326" i="1" s="1"/>
  <c r="K1332" i="1" a="1"/>
  <c r="K1332" i="1"/>
  <c r="J1332" i="1" a="1"/>
  <c r="J1332" i="1" s="1"/>
  <c r="N1325" i="1" a="1"/>
  <c r="N1325" i="1"/>
  <c r="L1325" i="1" a="1"/>
  <c r="L1325" i="1" s="1"/>
  <c r="M1324" i="1" a="1"/>
  <c r="M1324" i="1"/>
  <c r="F1332" i="1" a="1"/>
  <c r="F1332" i="1" s="1"/>
  <c r="H1326" i="1" a="1"/>
  <c r="H1326" i="1"/>
  <c r="I1332" i="1" a="1"/>
  <c r="I1332" i="1" s="1"/>
  <c r="O1325" i="1" a="1"/>
  <c r="O1325" i="1"/>
  <c r="K1324" i="1" a="1"/>
  <c r="K1324" i="1"/>
  <c r="I1325" i="1" a="1"/>
  <c r="I1325" i="1" s="1"/>
  <c r="N1324" i="1" a="1"/>
  <c r="N1324" i="1" s="1"/>
  <c r="H1325" i="1" a="1"/>
  <c r="H1325" i="1"/>
  <c r="J1325" i="1" a="1"/>
  <c r="J1325" i="1"/>
  <c r="L1326" i="1" a="1"/>
  <c r="L1326" i="1" s="1"/>
  <c r="M1325" i="1" a="1"/>
  <c r="M1325" i="1" s="1"/>
  <c r="H1332" i="1" a="1"/>
  <c r="H1332" i="1"/>
  <c r="Q1319" i="1" a="1"/>
  <c r="Q1319" i="1" s="1"/>
  <c r="O1323" i="1" a="1"/>
  <c r="O1323" i="1" s="1"/>
  <c r="I1323" i="1" a="1"/>
  <c r="I1323" i="1" s="1"/>
  <c r="N1321" i="1" a="1"/>
  <c r="N1321" i="1" s="1"/>
  <c r="J1320" i="1" a="1"/>
  <c r="J1320" i="1" s="1"/>
  <c r="N1323" i="1" a="1"/>
  <c r="N1323" i="1" s="1"/>
  <c r="J1321" i="1" a="1"/>
  <c r="J1321" i="1" s="1"/>
  <c r="L1321" i="1" a="1"/>
  <c r="L1321" i="1" s="1"/>
  <c r="K1323" i="1" a="1"/>
  <c r="K1323" i="1" s="1"/>
  <c r="J1323" i="1" a="1"/>
  <c r="J1323" i="1"/>
  <c r="H1323" i="1" a="1"/>
  <c r="H1323" i="1"/>
  <c r="H1321" i="1" a="1"/>
  <c r="H1321" i="1"/>
  <c r="G1319" i="1" a="1"/>
  <c r="G1319" i="1" s="1"/>
  <c r="N1320" i="1" a="1"/>
  <c r="N1320" i="1" s="1"/>
  <c r="K1320" i="1" a="1"/>
  <c r="K1320" i="1"/>
  <c r="O1318" i="1" a="1"/>
  <c r="O1318" i="1"/>
  <c r="N1318" i="1" a="1"/>
  <c r="N1318" i="1"/>
  <c r="J1318" i="1" a="1"/>
  <c r="J1318" i="1" s="1"/>
  <c r="F1320" i="1" a="1"/>
  <c r="F1320" i="1" s="1"/>
  <c r="G1323" i="1" a="1"/>
  <c r="G1323" i="1" s="1"/>
  <c r="K1318" i="1" a="1"/>
  <c r="K1318" i="1"/>
  <c r="F1323" i="1" a="1"/>
  <c r="F1323" i="1" s="1"/>
  <c r="L1320" i="1" a="1"/>
  <c r="L1320" i="1"/>
  <c r="I1320" i="1" a="1"/>
  <c r="I1320" i="1" s="1"/>
  <c r="I1318" i="1" a="1"/>
  <c r="I1318" i="1"/>
  <c r="O1319" i="1" a="1"/>
  <c r="O1319" i="1" s="1"/>
  <c r="M1321" i="1" a="1"/>
  <c r="M1321" i="1"/>
  <c r="F1321" i="1" a="1"/>
  <c r="F1321" i="1" s="1"/>
  <c r="K1321" i="1" a="1"/>
  <c r="K1321" i="1"/>
  <c r="G1321" i="1" a="1"/>
  <c r="G1321" i="1" s="1"/>
  <c r="P1323" i="1" a="1"/>
  <c r="P1323" i="1" s="1"/>
  <c r="F1319" i="1" a="1"/>
  <c r="F1319" i="1" s="1"/>
  <c r="M1320" i="1" a="1"/>
  <c r="M1320" i="1" s="1"/>
  <c r="I1319" i="1" a="1"/>
  <c r="I1319" i="1"/>
  <c r="H1319" i="1" a="1"/>
  <c r="H1319" i="1" s="1"/>
  <c r="M1318" i="1" a="1"/>
  <c r="M1318" i="1"/>
  <c r="O1321" i="1" a="1"/>
  <c r="O1321" i="1"/>
  <c r="J1319" i="1" a="1"/>
  <c r="J1319" i="1" s="1"/>
  <c r="P1321" i="1" a="1"/>
  <c r="P1321" i="1"/>
  <c r="P1319" i="1" a="1"/>
  <c r="P1319" i="1"/>
  <c r="Q1320" i="1" a="1"/>
  <c r="Q1320" i="1" s="1"/>
  <c r="H1320" i="1" a="1"/>
  <c r="H1320" i="1"/>
  <c r="G1320" i="1" a="1"/>
  <c r="G1320" i="1" s="1"/>
  <c r="P1318" i="1" a="1"/>
  <c r="P1318" i="1"/>
  <c r="I1321" i="1" a="1"/>
  <c r="I1321" i="1" s="1"/>
  <c r="L1318" i="1" a="1"/>
  <c r="L1318" i="1"/>
  <c r="J1324" i="1" a="1"/>
  <c r="J1324" i="1" s="1"/>
  <c r="Q1318" i="1" a="1"/>
  <c r="Q1318" i="1" s="1"/>
  <c r="L1319" i="1" a="1"/>
  <c r="L1319" i="1" s="1"/>
  <c r="I1324" i="1" a="1"/>
  <c r="I1324" i="1"/>
  <c r="M1319" i="1" a="1"/>
  <c r="M1319" i="1" s="1"/>
  <c r="H1324" i="1" a="1"/>
  <c r="H1324" i="1"/>
  <c r="G1324" i="1" a="1"/>
  <c r="G1324" i="1" s="1"/>
  <c r="F1324" i="1" a="1"/>
  <c r="F1324" i="1"/>
  <c r="P1320" i="1" a="1"/>
  <c r="P1320" i="1" s="1"/>
  <c r="Q1323" i="1" a="1"/>
  <c r="Q1323" i="1" s="1"/>
  <c r="M1323" i="1" a="1"/>
  <c r="M1323" i="1" s="1"/>
  <c r="N1319" i="1" a="1"/>
  <c r="N1319" i="1"/>
  <c r="O1320" i="1" a="1"/>
  <c r="O1320" i="1" s="1"/>
  <c r="Q1321" i="1" a="1"/>
  <c r="Q1321" i="1" s="1"/>
  <c r="L1323" i="1" a="1"/>
  <c r="L1323" i="1" s="1"/>
  <c r="K1319" i="1" a="1"/>
  <c r="K1319" i="1" s="1"/>
  <c r="L1582" i="1" a="1"/>
  <c r="L1582" i="1"/>
  <c r="H1595" i="1" a="1"/>
  <c r="H1595" i="1" s="1"/>
  <c r="J1595" i="1" a="1"/>
  <c r="J1595" i="1" s="1"/>
  <c r="K1595" i="1" a="1"/>
  <c r="K1595" i="1"/>
  <c r="I1595" i="1" a="1"/>
  <c r="I1595" i="1" s="1"/>
  <c r="I1582" i="1" a="1"/>
  <c r="I1582" i="1"/>
  <c r="J1582" i="1" a="1"/>
  <c r="J1582" i="1"/>
  <c r="O1582" i="1" a="1"/>
  <c r="O1582" i="1" s="1"/>
  <c r="Q1581" i="1" a="1"/>
  <c r="Q1581" i="1"/>
  <c r="P1582" i="1" a="1"/>
  <c r="P1582" i="1" s="1"/>
  <c r="L1595" i="1" a="1"/>
  <c r="L1595" i="1" s="1"/>
  <c r="M1582" i="1" a="1"/>
  <c r="M1582" i="1" s="1"/>
  <c r="H1582" i="1" a="1"/>
  <c r="H1582" i="1" s="1"/>
  <c r="Q1582" i="1" a="1"/>
  <c r="Q1582" i="1" s="1"/>
  <c r="F1582" i="1" a="1"/>
  <c r="F1582" i="1" s="1"/>
  <c r="P1581" i="1" a="1"/>
  <c r="P1581" i="1" s="1"/>
  <c r="G1582" i="1" a="1"/>
  <c r="G1582" i="1"/>
  <c r="G1595" i="1" a="1"/>
  <c r="G1595" i="1" s="1"/>
  <c r="N1582" i="1" a="1"/>
  <c r="N1582" i="1" s="1"/>
  <c r="K1582" i="1" a="1"/>
  <c r="K1582" i="1" s="1"/>
  <c r="F1595" i="1" a="1"/>
  <c r="F1595" i="1"/>
  <c r="M1950" i="1" a="1"/>
  <c r="M1950" i="1" s="1"/>
  <c r="O1950" i="1" a="1"/>
  <c r="O1950" i="1" s="1"/>
  <c r="G1950" i="1" a="1"/>
  <c r="G1950" i="1"/>
  <c r="L1950" i="1" a="1"/>
  <c r="L1950" i="1"/>
  <c r="N1951" i="1" a="1"/>
  <c r="N1951" i="1"/>
  <c r="I1951" i="1" a="1"/>
  <c r="I1951" i="1" s="1"/>
  <c r="M1951" i="1" a="1"/>
  <c r="M1951" i="1"/>
  <c r="L1953" i="1" a="1"/>
  <c r="L1953" i="1" s="1"/>
  <c r="M1949" i="1" a="1"/>
  <c r="M1949" i="1"/>
  <c r="H1950" i="1" a="1"/>
  <c r="H1950" i="1" s="1"/>
  <c r="O1949" i="1" a="1"/>
  <c r="O1949" i="1" s="1"/>
  <c r="K1950" i="1" a="1"/>
  <c r="K1950" i="1" s="1"/>
  <c r="P1953" i="1" a="1"/>
  <c r="P1953" i="1" s="1"/>
  <c r="G1953" i="1" a="1"/>
  <c r="G1953" i="1"/>
  <c r="P1950" i="1" a="1"/>
  <c r="P1950" i="1" s="1"/>
  <c r="Q1953" i="1" a="1"/>
  <c r="Q1953" i="1"/>
  <c r="O1953" i="1" a="1"/>
  <c r="O1953" i="1" s="1"/>
  <c r="Q1952" i="1" a="1"/>
  <c r="Q1952" i="1" s="1"/>
  <c r="N1952" i="1" a="1"/>
  <c r="N1952" i="1"/>
  <c r="N1950" i="1" a="1"/>
  <c r="N1950" i="1" s="1"/>
  <c r="P1952" i="1" a="1"/>
  <c r="P1952" i="1" s="1"/>
  <c r="O1952" i="1" a="1"/>
  <c r="O1952" i="1" s="1"/>
  <c r="L1952" i="1" a="1"/>
  <c r="L1952" i="1" s="1"/>
  <c r="H1951" i="1" a="1"/>
  <c r="H1951" i="1" s="1"/>
  <c r="N1949" i="1" a="1"/>
  <c r="N1949" i="1"/>
  <c r="I1953" i="1" a="1"/>
  <c r="I1953" i="1" s="1"/>
  <c r="J1951" i="1" a="1"/>
  <c r="J1951" i="1" s="1"/>
  <c r="M1953" i="1" a="1"/>
  <c r="M1953" i="1" s="1"/>
  <c r="M1952" i="1" a="1"/>
  <c r="M1952" i="1"/>
  <c r="K1953" i="1" a="1"/>
  <c r="K1953" i="1"/>
  <c r="J1953" i="1" a="1"/>
  <c r="J1953" i="1" s="1"/>
  <c r="H1953" i="1" a="1"/>
  <c r="H1953" i="1" s="1"/>
  <c r="Q1949" i="1" a="1"/>
  <c r="Q1949" i="1"/>
  <c r="K1952" i="1" a="1"/>
  <c r="K1952" i="1" s="1"/>
  <c r="J1952" i="1" a="1"/>
  <c r="J1952" i="1"/>
  <c r="P1949" i="1" a="1"/>
  <c r="P1949" i="1"/>
  <c r="G1952" i="1" a="1"/>
  <c r="G1952" i="1" s="1"/>
  <c r="F1952" i="1" a="1"/>
  <c r="F1952" i="1"/>
  <c r="Q1951" i="1" a="1"/>
  <c r="Q1951" i="1" s="1"/>
  <c r="O1951" i="1" a="1"/>
  <c r="O1951" i="1" s="1"/>
  <c r="G1951" i="1" a="1"/>
  <c r="G1951" i="1" s="1"/>
  <c r="F1950" i="1" a="1"/>
  <c r="F1950" i="1" s="1"/>
  <c r="J1950" i="1" a="1"/>
  <c r="J1950" i="1"/>
  <c r="Q1950" i="1" a="1"/>
  <c r="Q1950" i="1"/>
  <c r="I1950" i="1" a="1"/>
  <c r="I1950" i="1" s="1"/>
  <c r="F1953" i="1" a="1"/>
  <c r="F1953" i="1" s="1"/>
  <c r="H1952" i="1" a="1"/>
  <c r="H1952" i="1" s="1"/>
  <c r="N1953" i="1" a="1"/>
  <c r="N1953" i="1" s="1"/>
  <c r="I1952" i="1" a="1"/>
  <c r="I1952" i="1"/>
  <c r="P1951" i="1" a="1"/>
  <c r="P1951" i="1" s="1"/>
  <c r="F1951" i="1" a="1"/>
  <c r="F1951" i="1" s="1"/>
  <c r="L1951" i="1" a="1"/>
  <c r="L1951" i="1" s="1"/>
  <c r="F1955" i="1" a="1"/>
  <c r="F1955" i="1" s="1"/>
  <c r="K1951" i="1" a="1"/>
  <c r="K1951" i="1"/>
  <c r="O1948" i="1" a="1"/>
  <c r="O1948" i="1"/>
  <c r="N1944" i="1" a="1"/>
  <c r="N1944" i="1" s="1"/>
  <c r="K1945" i="1" a="1"/>
  <c r="K1945" i="1"/>
  <c r="H1948" i="1" a="1"/>
  <c r="H1948" i="1" s="1"/>
  <c r="L1946" i="1" a="1"/>
  <c r="L1946" i="1" s="1"/>
  <c r="Q1946" i="1" a="1"/>
  <c r="Q1946" i="1" s="1"/>
  <c r="J1948" i="1" a="1"/>
  <c r="J1948" i="1" s="1"/>
  <c r="I1948" i="1" a="1"/>
  <c r="I1948" i="1" s="1"/>
  <c r="G1947" i="1" a="1"/>
  <c r="G1947" i="1" s="1"/>
  <c r="P1946" i="1" a="1"/>
  <c r="P1946" i="1" s="1"/>
  <c r="O1946" i="1" a="1"/>
  <c r="O1946" i="1"/>
  <c r="N1946" i="1" a="1"/>
  <c r="N1946" i="1" s="1"/>
  <c r="I1946" i="1" a="1"/>
  <c r="I1946" i="1"/>
  <c r="H1946" i="1" a="1"/>
  <c r="H1946" i="1" s="1"/>
  <c r="Q1945" i="1" a="1"/>
  <c r="Q1945" i="1" s="1"/>
  <c r="I1945" i="1" a="1"/>
  <c r="I1945" i="1"/>
  <c r="M1944" i="1" a="1"/>
  <c r="M1944" i="1" s="1"/>
  <c r="L1945" i="1" a="1"/>
  <c r="L1945" i="1" s="1"/>
  <c r="P1945" i="1" a="1"/>
  <c r="P1945" i="1" s="1"/>
  <c r="O1945" i="1" a="1"/>
  <c r="O1945" i="1" s="1"/>
  <c r="J1944" i="1" a="1"/>
  <c r="J1944" i="1" s="1"/>
  <c r="J1945" i="1" a="1"/>
  <c r="J1945" i="1" s="1"/>
  <c r="L1944" i="1" a="1"/>
  <c r="L1944" i="1"/>
  <c r="I1944" i="1" a="1"/>
  <c r="I1944" i="1" s="1"/>
  <c r="H1945" i="1" a="1"/>
  <c r="H1945" i="1" s="1"/>
  <c r="N1945" i="1" a="1"/>
  <c r="N1945" i="1" s="1"/>
  <c r="K1944" i="1" a="1"/>
  <c r="K1944" i="1" s="1"/>
  <c r="G1945" i="1" a="1"/>
  <c r="G1945" i="1" s="1"/>
  <c r="Q1944" i="1" a="1"/>
  <c r="Q1944" i="1"/>
  <c r="Q1948" i="1" a="1"/>
  <c r="Q1948" i="1"/>
  <c r="L1949" i="1" a="1"/>
  <c r="L1949" i="1" s="1"/>
  <c r="K1949" i="1" a="1"/>
  <c r="K1949" i="1"/>
  <c r="K1946" i="1" a="1"/>
  <c r="K1946" i="1"/>
  <c r="J1949" i="1" a="1"/>
  <c r="J1949" i="1" s="1"/>
  <c r="G1946" i="1" a="1"/>
  <c r="G1946" i="1"/>
  <c r="I1949" i="1" a="1"/>
  <c r="I1949" i="1" s="1"/>
  <c r="M1946" i="1" a="1"/>
  <c r="M1946" i="1" s="1"/>
  <c r="H1949" i="1" a="1"/>
  <c r="H1949" i="1" s="1"/>
  <c r="F1949" i="1" a="1"/>
  <c r="F1949" i="1" s="1"/>
  <c r="L1948" i="1" a="1"/>
  <c r="L1948" i="1"/>
  <c r="O1947" i="1" a="1"/>
  <c r="O1947" i="1" s="1"/>
  <c r="Q1947" i="1" a="1"/>
  <c r="Q1947" i="1"/>
  <c r="M1947" i="1" a="1"/>
  <c r="M1947" i="1" s="1"/>
  <c r="F1947" i="1" a="1"/>
  <c r="F1947" i="1"/>
  <c r="O1944" i="1" a="1"/>
  <c r="O1944" i="1"/>
  <c r="G1949" i="1" a="1"/>
  <c r="G1949" i="1" s="1"/>
  <c r="K1948" i="1" a="1"/>
  <c r="K1948" i="1" s="1"/>
  <c r="F1946" i="1" a="1"/>
  <c r="F1946" i="1" s="1"/>
  <c r="P1948" i="1" a="1"/>
  <c r="P1948" i="1"/>
  <c r="K1947" i="1" a="1"/>
  <c r="K1947" i="1" s="1"/>
  <c r="N1948" i="1" a="1"/>
  <c r="N1948" i="1" s="1"/>
  <c r="M1948" i="1" a="1"/>
  <c r="M1948" i="1" s="1"/>
  <c r="G1948" i="1" a="1"/>
  <c r="G1948" i="1" s="1"/>
  <c r="F1948" i="1" a="1"/>
  <c r="F1948" i="1" s="1"/>
  <c r="P1947" i="1" a="1"/>
  <c r="P1947" i="1" s="1"/>
  <c r="N1947" i="1" a="1"/>
  <c r="N1947" i="1" s="1"/>
  <c r="I1947" i="1" a="1"/>
  <c r="I1947" i="1" s="1"/>
  <c r="F1945" i="1" a="1"/>
  <c r="F1945" i="1"/>
  <c r="M1945" i="1" a="1"/>
  <c r="M1945" i="1"/>
  <c r="L1947" i="1" a="1"/>
  <c r="L1947" i="1"/>
  <c r="H1947" i="1" a="1"/>
  <c r="H1947" i="1"/>
  <c r="J1946" i="1" a="1"/>
  <c r="J1946" i="1" s="1"/>
  <c r="J1947" i="1" a="1"/>
  <c r="J1947" i="1"/>
  <c r="P1944" i="1" a="1"/>
  <c r="P1944" i="1" s="1"/>
  <c r="G1943" i="1" a="1"/>
  <c r="G1943" i="1" s="1"/>
  <c r="L1942" i="1" a="1"/>
  <c r="L1942" i="1"/>
  <c r="O1939" i="1" a="1"/>
  <c r="O1939" i="1" s="1"/>
  <c r="Q1942" i="1" a="1"/>
  <c r="Q1942" i="1"/>
  <c r="J1942" i="1" a="1"/>
  <c r="J1942" i="1"/>
  <c r="N1941" i="1" a="1"/>
  <c r="N1941" i="1" s="1"/>
  <c r="Q1938" i="1" a="1"/>
  <c r="Q1938" i="1"/>
  <c r="F1939" i="1" a="1"/>
  <c r="F1939" i="1"/>
  <c r="I1939" i="1" a="1"/>
  <c r="I1939" i="1" s="1"/>
  <c r="K1941" i="1" a="1"/>
  <c r="K1941" i="1" s="1"/>
  <c r="J1940" i="1" a="1"/>
  <c r="J1940" i="1" s="1"/>
  <c r="F1940" i="1" a="1"/>
  <c r="F1940" i="1" s="1"/>
  <c r="J1939" i="1" a="1"/>
  <c r="J1939" i="1" s="1"/>
  <c r="K1942" i="1" a="1"/>
  <c r="K1942" i="1" s="1"/>
  <c r="N1942" i="1" a="1"/>
  <c r="N1942" i="1"/>
  <c r="N1939" i="1" a="1"/>
  <c r="N1939" i="1"/>
  <c r="H1944" i="1" a="1"/>
  <c r="H1944" i="1"/>
  <c r="P1941" i="1" a="1"/>
  <c r="P1941" i="1"/>
  <c r="G1942" i="1" a="1"/>
  <c r="G1942" i="1" s="1"/>
  <c r="G1944" i="1" a="1"/>
  <c r="G1944" i="1" s="1"/>
  <c r="F1944" i="1" a="1"/>
  <c r="F1944" i="1" s="1"/>
  <c r="Q1943" i="1" a="1"/>
  <c r="Q1943" i="1" s="1"/>
  <c r="L1940" i="1" a="1"/>
  <c r="L1940" i="1" s="1"/>
  <c r="P1943" i="1" a="1"/>
  <c r="P1943" i="1" s="1"/>
  <c r="M1941" i="1" a="1"/>
  <c r="M1941" i="1" s="1"/>
  <c r="G1939" i="1" a="1"/>
  <c r="G1939" i="1"/>
  <c r="P1940" i="1" a="1"/>
  <c r="P1940" i="1" s="1"/>
  <c r="N1943" i="1" a="1"/>
  <c r="N1943" i="1" s="1"/>
  <c r="O1943" i="1" a="1"/>
  <c r="O1943" i="1" s="1"/>
  <c r="F1943" i="1" a="1"/>
  <c r="F1943" i="1" s="1"/>
  <c r="G1940" i="1" a="1"/>
  <c r="G1940" i="1"/>
  <c r="L1941" i="1" a="1"/>
  <c r="L1941" i="1" s="1"/>
  <c r="I1940" i="1" a="1"/>
  <c r="I1940" i="1" s="1"/>
  <c r="M1943" i="1" a="1"/>
  <c r="M1943" i="1"/>
  <c r="L1943" i="1" a="1"/>
  <c r="L1943" i="1" s="1"/>
  <c r="O1942" i="1" a="1"/>
  <c r="O1942" i="1"/>
  <c r="J1941" i="1" a="1"/>
  <c r="J1941" i="1"/>
  <c r="Q1941" i="1" a="1"/>
  <c r="Q1941" i="1" s="1"/>
  <c r="K1943" i="1" a="1"/>
  <c r="K1943" i="1" s="1"/>
  <c r="M1939" i="1" a="1"/>
  <c r="M1939" i="1" s="1"/>
  <c r="J1943" i="1" a="1"/>
  <c r="J1943" i="1" s="1"/>
  <c r="I1941" i="1" a="1"/>
  <c r="I1941" i="1" s="1"/>
  <c r="I1943" i="1" a="1"/>
  <c r="I1943" i="1" s="1"/>
  <c r="H1943" i="1" a="1"/>
  <c r="H1943" i="1" s="1"/>
  <c r="P1942" i="1" a="1"/>
  <c r="P1942" i="1" s="1"/>
  <c r="Q1939" i="1" a="1"/>
  <c r="Q1939" i="1"/>
  <c r="M1942" i="1" a="1"/>
  <c r="M1942" i="1" s="1"/>
  <c r="Q1940" i="1" a="1"/>
  <c r="Q1940" i="1" s="1"/>
  <c r="I1942" i="1" a="1"/>
  <c r="I1942" i="1" s="1"/>
  <c r="N1940" i="1" a="1"/>
  <c r="N1940" i="1" s="1"/>
  <c r="H1942" i="1" a="1"/>
  <c r="H1942" i="1" s="1"/>
  <c r="F1942" i="1" a="1"/>
  <c r="F1942" i="1" s="1"/>
  <c r="O1941" i="1" a="1"/>
  <c r="O1941" i="1"/>
  <c r="G1941" i="1" a="1"/>
  <c r="G1941" i="1"/>
  <c r="O1940" i="1" a="1"/>
  <c r="O1940" i="1"/>
  <c r="L1939" i="1" a="1"/>
  <c r="L1939" i="1" s="1"/>
  <c r="F1941" i="1" a="1"/>
  <c r="F1941" i="1" s="1"/>
  <c r="K1939" i="1" a="1"/>
  <c r="K1939" i="1" s="1"/>
  <c r="M1940" i="1" a="1"/>
  <c r="M1940" i="1" s="1"/>
  <c r="H1940" i="1" a="1"/>
  <c r="H1940" i="1"/>
  <c r="K1940" i="1" a="1"/>
  <c r="K1940" i="1"/>
  <c r="H1939" i="1" a="1"/>
  <c r="H1939" i="1"/>
  <c r="H1941" i="1" a="1"/>
  <c r="H1941" i="1"/>
  <c r="P1939" i="1" a="1"/>
  <c r="P1939" i="1" s="1"/>
  <c r="N1937" i="1" a="1"/>
  <c r="N1937" i="1"/>
  <c r="M1938" i="1" a="1"/>
  <c r="M1938" i="1"/>
  <c r="N1936" i="1" a="1"/>
  <c r="N1936" i="1" s="1"/>
  <c r="M1935" i="1" a="1"/>
  <c r="M1935" i="1"/>
  <c r="G1935" i="1" a="1"/>
  <c r="G1935" i="1"/>
  <c r="K1938" i="1" a="1"/>
  <c r="K1938" i="1" s="1"/>
  <c r="N1933" i="1" a="1"/>
  <c r="N1933" i="1" s="1"/>
  <c r="P1937" i="1" a="1"/>
  <c r="P1937" i="1" s="1"/>
  <c r="G1938" i="1" a="1"/>
  <c r="G1938" i="1" s="1"/>
  <c r="O1937" i="1" a="1"/>
  <c r="O1937" i="1" s="1"/>
  <c r="H1935" i="1" a="1"/>
  <c r="H1935" i="1"/>
  <c r="M1937" i="1" a="1"/>
  <c r="M1937" i="1"/>
  <c r="J1937" i="1" a="1"/>
  <c r="J1937" i="1" s="1"/>
  <c r="P1933" i="1" a="1"/>
  <c r="P1933" i="1" s="1"/>
  <c r="Q1933" i="1" a="1"/>
  <c r="Q1933" i="1" s="1"/>
  <c r="M1936" i="1" a="1"/>
  <c r="M1936" i="1" s="1"/>
  <c r="I1937" i="1" a="1"/>
  <c r="I1937" i="1"/>
  <c r="Q1936" i="1" a="1"/>
  <c r="Q1936" i="1"/>
  <c r="O1934" i="1" a="1"/>
  <c r="O1934" i="1"/>
  <c r="Q1935" i="1" a="1"/>
  <c r="Q1935" i="1" s="1"/>
  <c r="I1935" i="1" a="1"/>
  <c r="I1935" i="1"/>
  <c r="L1934" i="1" a="1"/>
  <c r="L1934" i="1"/>
  <c r="G1934" i="1" a="1"/>
  <c r="G1934" i="1"/>
  <c r="F1937" i="1" a="1"/>
  <c r="F1937" i="1"/>
  <c r="L1936" i="1" a="1"/>
  <c r="L1936" i="1"/>
  <c r="I1936" i="1" a="1"/>
  <c r="I1936" i="1"/>
  <c r="P1934" i="1" a="1"/>
  <c r="P1934" i="1"/>
  <c r="F1935" i="1" a="1"/>
  <c r="F1935" i="1"/>
  <c r="O1935" i="1" a="1"/>
  <c r="O1935" i="1" s="1"/>
  <c r="I1938" i="1" a="1"/>
  <c r="I1938" i="1"/>
  <c r="J1938" i="1" a="1"/>
  <c r="J1938" i="1"/>
  <c r="J1934" i="1" a="1"/>
  <c r="J1934" i="1"/>
  <c r="N1935" i="1" a="1"/>
  <c r="N1935" i="1"/>
  <c r="N1934" i="1" a="1"/>
  <c r="N1934" i="1" s="1"/>
  <c r="O1936" i="1" a="1"/>
  <c r="O1936" i="1" s="1"/>
  <c r="K1937" i="1" a="1"/>
  <c r="K1937" i="1"/>
  <c r="L1938" i="1" a="1"/>
  <c r="L1938" i="1"/>
  <c r="H1936" i="1" a="1"/>
  <c r="H1936" i="1"/>
  <c r="P1935" i="1" a="1"/>
  <c r="P1935" i="1"/>
  <c r="H1934" i="1" a="1"/>
  <c r="H1934" i="1"/>
  <c r="Q1937" i="1" a="1"/>
  <c r="Q1937" i="1"/>
  <c r="L1937" i="1" a="1"/>
  <c r="L1937" i="1" s="1"/>
  <c r="F1934" i="1" a="1"/>
  <c r="F1934" i="1" s="1"/>
  <c r="M1934" i="1" a="1"/>
  <c r="M1934" i="1" s="1"/>
  <c r="H1938" i="1" a="1"/>
  <c r="H1938" i="1" s="1"/>
  <c r="F1938" i="1" a="1"/>
  <c r="F1938" i="1" s="1"/>
  <c r="P1936" i="1" a="1"/>
  <c r="P1936" i="1"/>
  <c r="K1936" i="1" a="1"/>
  <c r="K1936" i="1" s="1"/>
  <c r="F1936" i="1" a="1"/>
  <c r="F1936" i="1"/>
  <c r="J1936" i="1" a="1"/>
  <c r="J1936" i="1"/>
  <c r="K1935" i="1" a="1"/>
  <c r="K1935" i="1"/>
  <c r="J1935" i="1" a="1"/>
  <c r="J1935" i="1"/>
  <c r="Q1934" i="1" a="1"/>
  <c r="Q1934" i="1" s="1"/>
  <c r="K1934" i="1" a="1"/>
  <c r="K1934" i="1"/>
  <c r="I1934" i="1" a="1"/>
  <c r="I1934" i="1" s="1"/>
  <c r="G1936" i="1" a="1"/>
  <c r="G1936" i="1" s="1"/>
  <c r="G1937" i="1" a="1"/>
  <c r="G1937" i="1"/>
  <c r="P1938" i="1" a="1"/>
  <c r="P1938" i="1" s="1"/>
  <c r="M1933" i="1" a="1"/>
  <c r="M1933" i="1"/>
  <c r="O1938" i="1" a="1"/>
  <c r="O1938" i="1"/>
  <c r="L1935" i="1" a="1"/>
  <c r="L1935" i="1" s="1"/>
  <c r="H1937" i="1" a="1"/>
  <c r="H1937" i="1" s="1"/>
  <c r="N1938" i="1" a="1"/>
  <c r="N1938" i="1"/>
  <c r="O1933" i="1" a="1"/>
  <c r="O1933" i="1"/>
  <c r="J1932" i="1" a="1"/>
  <c r="J1932" i="1"/>
  <c r="F1932" i="1" a="1"/>
  <c r="F1932" i="1"/>
  <c r="H1931" i="1" a="1"/>
  <c r="H1931" i="1" s="1"/>
  <c r="O1928" i="1" a="1"/>
  <c r="O1928" i="1" s="1"/>
  <c r="N1929" i="1" a="1"/>
  <c r="N1929" i="1"/>
  <c r="J1931" i="1" a="1"/>
  <c r="J1931" i="1" s="1"/>
  <c r="Q1931" i="1" a="1"/>
  <c r="Q1931" i="1" s="1"/>
  <c r="O1931" i="1" a="1"/>
  <c r="O1931" i="1" s="1"/>
  <c r="M1930" i="1" a="1"/>
  <c r="M1930" i="1" s="1"/>
  <c r="H1929" i="1" a="1"/>
  <c r="H1929" i="1" s="1"/>
  <c r="F1931" i="1" a="1"/>
  <c r="F1931" i="1" s="1"/>
  <c r="P1930" i="1" a="1"/>
  <c r="P1930" i="1" s="1"/>
  <c r="G1930" i="1" a="1"/>
  <c r="G1930" i="1" s="1"/>
  <c r="J1928" i="1" a="1"/>
  <c r="J1928" i="1" s="1"/>
  <c r="M1929" i="1" a="1"/>
  <c r="M1929" i="1" s="1"/>
  <c r="J1930" i="1" a="1"/>
  <c r="J1930" i="1" s="1"/>
  <c r="P1931" i="1" a="1"/>
  <c r="P1931" i="1" s="1"/>
  <c r="H1930" i="1" a="1"/>
  <c r="H1930" i="1"/>
  <c r="I1930" i="1" a="1"/>
  <c r="I1930" i="1" s="1"/>
  <c r="L1929" i="1" a="1"/>
  <c r="L1929" i="1" s="1"/>
  <c r="G1929" i="1" a="1"/>
  <c r="G1929" i="1"/>
  <c r="K1928" i="1" a="1"/>
  <c r="K1928" i="1"/>
  <c r="P1928" i="1" a="1"/>
  <c r="P1928" i="1" s="1"/>
  <c r="Q1928" i="1" a="1"/>
  <c r="Q1928" i="1"/>
  <c r="J1929" i="1" a="1"/>
  <c r="J1929" i="1"/>
  <c r="L1933" i="1" a="1"/>
  <c r="L1933" i="1" s="1"/>
  <c r="K1933" i="1" a="1"/>
  <c r="K1933" i="1" s="1"/>
  <c r="J1933" i="1" a="1"/>
  <c r="J1933" i="1" s="1"/>
  <c r="I1933" i="1" a="1"/>
  <c r="I1933" i="1" s="1"/>
  <c r="F1933" i="1" a="1"/>
  <c r="F1933" i="1" s="1"/>
  <c r="G1931" i="1" a="1"/>
  <c r="G1931" i="1" s="1"/>
  <c r="O1930" i="1" a="1"/>
  <c r="O1930" i="1" s="1"/>
  <c r="K1929" i="1" a="1"/>
  <c r="K1929" i="1" s="1"/>
  <c r="H1933" i="1" a="1"/>
  <c r="H1933" i="1" s="1"/>
  <c r="L1930" i="1" a="1"/>
  <c r="L1930" i="1" s="1"/>
  <c r="G1933" i="1" a="1"/>
  <c r="G1933" i="1" s="1"/>
  <c r="Q1932" i="1" a="1"/>
  <c r="Q1932" i="1" s="1"/>
  <c r="P1932" i="1" a="1"/>
  <c r="P1932" i="1" s="1"/>
  <c r="K1931" i="1" a="1"/>
  <c r="K1931" i="1" s="1"/>
  <c r="M1932" i="1" a="1"/>
  <c r="M1932" i="1" s="1"/>
  <c r="N1930" i="1" a="1"/>
  <c r="N1930" i="1" s="1"/>
  <c r="K1932" i="1" a="1"/>
  <c r="K1932" i="1" s="1"/>
  <c r="N1931" i="1" a="1"/>
  <c r="N1931" i="1" s="1"/>
  <c r="L1931" i="1" a="1"/>
  <c r="L1931" i="1"/>
  <c r="Q1929" i="1" a="1"/>
  <c r="Q1929" i="1"/>
  <c r="F1929" i="1" a="1"/>
  <c r="F1929" i="1"/>
  <c r="H1932" i="1" a="1"/>
  <c r="H1932" i="1" s="1"/>
  <c r="I1929" i="1" a="1"/>
  <c r="I1929" i="1"/>
  <c r="I1928" i="1" a="1"/>
  <c r="I1928" i="1"/>
  <c r="G1932" i="1" a="1"/>
  <c r="G1932" i="1"/>
  <c r="K1930" i="1" a="1"/>
  <c r="K1930" i="1"/>
  <c r="I1931" i="1" a="1"/>
  <c r="I1931" i="1" s="1"/>
  <c r="N1928" i="1" a="1"/>
  <c r="N1928" i="1"/>
  <c r="O1929" i="1" a="1"/>
  <c r="O1929" i="1" s="1"/>
  <c r="I1932" i="1" a="1"/>
  <c r="I1932" i="1" s="1"/>
  <c r="L1928" i="1" a="1"/>
  <c r="L1928" i="1" s="1"/>
  <c r="L1932" i="1" a="1"/>
  <c r="L1932" i="1" s="1"/>
  <c r="M1928" i="1" a="1"/>
  <c r="M1928" i="1" s="1"/>
  <c r="O1932" i="1" a="1"/>
  <c r="O1932" i="1"/>
  <c r="N1932" i="1" a="1"/>
  <c r="N1932" i="1"/>
  <c r="M1931" i="1" a="1"/>
  <c r="M1931" i="1"/>
  <c r="F1930" i="1" a="1"/>
  <c r="F1930" i="1" s="1"/>
  <c r="P1929" i="1" a="1"/>
  <c r="P1929" i="1" s="1"/>
  <c r="Q1930" i="1" a="1"/>
  <c r="Q1930" i="1"/>
  <c r="L1925" i="1" a="1"/>
  <c r="L1925" i="1" s="1"/>
  <c r="K1923" i="1" a="1"/>
  <c r="K1923" i="1" s="1"/>
  <c r="N1923" i="1" a="1"/>
  <c r="N1923" i="1" s="1"/>
  <c r="I1927" i="1" a="1"/>
  <c r="I1927" i="1" s="1"/>
  <c r="G1927" i="1" a="1"/>
  <c r="G1927" i="1"/>
  <c r="H1926" i="1" a="1"/>
  <c r="H1926" i="1"/>
  <c r="P1923" i="1" a="1"/>
  <c r="P1923" i="1" s="1"/>
  <c r="O1923" i="1" a="1"/>
  <c r="O1923" i="1" s="1"/>
  <c r="G1923" i="1" a="1"/>
  <c r="G1923" i="1" s="1"/>
  <c r="L1926" i="1" a="1"/>
  <c r="L1926" i="1" s="1"/>
  <c r="J1925" i="1" a="1"/>
  <c r="J1925" i="1"/>
  <c r="G1924" i="1" a="1"/>
  <c r="G1924" i="1"/>
  <c r="M1923" i="1" a="1"/>
  <c r="M1923" i="1"/>
  <c r="Q1922" i="1" a="1"/>
  <c r="Q1922" i="1" s="1"/>
  <c r="I1924" i="1" a="1"/>
  <c r="I1924" i="1" s="1"/>
  <c r="F1927" i="1" a="1"/>
  <c r="F1927" i="1"/>
  <c r="Q1926" i="1" a="1"/>
  <c r="Q1926" i="1" s="1"/>
  <c r="O1926" i="1" a="1"/>
  <c r="O1926" i="1" s="1"/>
  <c r="J1926" i="1" a="1"/>
  <c r="J1926" i="1" s="1"/>
  <c r="M1925" i="1" a="1"/>
  <c r="M1925" i="1" s="1"/>
  <c r="K1925" i="1" a="1"/>
  <c r="K1925" i="1"/>
  <c r="Q1924" i="1" a="1"/>
  <c r="Q1924" i="1"/>
  <c r="J1924" i="1" a="1"/>
  <c r="J1924" i="1"/>
  <c r="L1924" i="1" a="1"/>
  <c r="L1924" i="1"/>
  <c r="F1925" i="1" a="1"/>
  <c r="F1925" i="1"/>
  <c r="Q1923" i="1" a="1"/>
  <c r="Q1923" i="1"/>
  <c r="I1923" i="1" a="1"/>
  <c r="I1923" i="1" s="1"/>
  <c r="N1924" i="1" a="1"/>
  <c r="N1924" i="1" s="1"/>
  <c r="K1926" i="1" a="1"/>
  <c r="K1926" i="1" s="1"/>
  <c r="F1926" i="1" a="1"/>
  <c r="F1926" i="1" s="1"/>
  <c r="F1924" i="1" a="1"/>
  <c r="F1924" i="1" s="1"/>
  <c r="H1923" i="1" a="1"/>
  <c r="H1923" i="1" s="1"/>
  <c r="P1924" i="1" a="1"/>
  <c r="P1924" i="1"/>
  <c r="K1924" i="1" a="1"/>
  <c r="K1924" i="1"/>
  <c r="H1924" i="1" a="1"/>
  <c r="H1924" i="1" s="1"/>
  <c r="O1927" i="1" a="1"/>
  <c r="O1927" i="1"/>
  <c r="G1926" i="1" a="1"/>
  <c r="G1926" i="1"/>
  <c r="L1927" i="1" a="1"/>
  <c r="L1927" i="1" s="1"/>
  <c r="O1925" i="1" a="1"/>
  <c r="O1925" i="1" s="1"/>
  <c r="H1928" i="1" a="1"/>
  <c r="H1928" i="1" s="1"/>
  <c r="P1927" i="1" a="1"/>
  <c r="P1927" i="1" s="1"/>
  <c r="N1926" i="1" a="1"/>
  <c r="N1926" i="1"/>
  <c r="P1926" i="1" a="1"/>
  <c r="P1926" i="1"/>
  <c r="G1928" i="1" a="1"/>
  <c r="G1928" i="1"/>
  <c r="H1927" i="1" a="1"/>
  <c r="H1927" i="1"/>
  <c r="K1927" i="1" a="1"/>
  <c r="K1927" i="1" s="1"/>
  <c r="J1927" i="1" a="1"/>
  <c r="J1927" i="1" s="1"/>
  <c r="I1925" i="1" a="1"/>
  <c r="I1925" i="1" s="1"/>
  <c r="J1923" i="1" a="1"/>
  <c r="J1923" i="1" s="1"/>
  <c r="F1923" i="1" a="1"/>
  <c r="F1923" i="1"/>
  <c r="I1926" i="1" a="1"/>
  <c r="I1926" i="1" s="1"/>
  <c r="Q1925" i="1" a="1"/>
  <c r="Q1925" i="1"/>
  <c r="N1925" i="1" a="1"/>
  <c r="N1925" i="1"/>
  <c r="L1923" i="1" a="1"/>
  <c r="L1923" i="1"/>
  <c r="O1924" i="1" a="1"/>
  <c r="O1924" i="1"/>
  <c r="M1926" i="1" a="1"/>
  <c r="M1926" i="1"/>
  <c r="P1925" i="1" a="1"/>
  <c r="P1925" i="1"/>
  <c r="G1925" i="1" a="1"/>
  <c r="G1925" i="1" s="1"/>
  <c r="M1924" i="1" a="1"/>
  <c r="M1924" i="1" s="1"/>
  <c r="H1925" i="1" a="1"/>
  <c r="H1925" i="1" s="1"/>
  <c r="F1928" i="1" a="1"/>
  <c r="F1928" i="1" s="1"/>
  <c r="Q1927" i="1" a="1"/>
  <c r="Q1927" i="1"/>
  <c r="N1927" i="1" a="1"/>
  <c r="N1927" i="1"/>
  <c r="M1927" i="1" a="1"/>
  <c r="M1927" i="1"/>
  <c r="N1921" i="1" a="1"/>
  <c r="N1921" i="1" s="1"/>
  <c r="I1920" i="1" a="1"/>
  <c r="I1920" i="1" s="1"/>
  <c r="G1920" i="1" a="1"/>
  <c r="G1920" i="1"/>
  <c r="F1919" i="1" a="1"/>
  <c r="F1919" i="1"/>
  <c r="G1919" i="1" a="1"/>
  <c r="G1919" i="1" s="1"/>
  <c r="Q1918" i="1" a="1"/>
  <c r="Q1918" i="1" s="1"/>
  <c r="G1918" i="1" a="1"/>
  <c r="G1918" i="1" s="1"/>
  <c r="P1917" i="1" a="1"/>
  <c r="P1917" i="1" s="1"/>
  <c r="L1918" i="1" a="1"/>
  <c r="L1918" i="1"/>
  <c r="P1920" i="1" a="1"/>
  <c r="P1920" i="1" s="1"/>
  <c r="P1919" i="1" a="1"/>
  <c r="P1919" i="1" s="1"/>
  <c r="O1922" i="1" a="1"/>
  <c r="O1922" i="1" s="1"/>
  <c r="O1919" i="1" a="1"/>
  <c r="O1919" i="1" s="1"/>
  <c r="L1922" i="1" a="1"/>
  <c r="L1922" i="1" s="1"/>
  <c r="M1919" i="1" a="1"/>
  <c r="M1919" i="1" s="1"/>
  <c r="P1918" i="1" a="1"/>
  <c r="P1918" i="1"/>
  <c r="I1921" i="1" a="1"/>
  <c r="I1921" i="1" s="1"/>
  <c r="N1922" i="1" a="1"/>
  <c r="N1922" i="1" s="1"/>
  <c r="G1921" i="1" a="1"/>
  <c r="G1921" i="1" s="1"/>
  <c r="F1920" i="1" a="1"/>
  <c r="F1920" i="1"/>
  <c r="Q1920" i="1" a="1"/>
  <c r="Q1920" i="1" s="1"/>
  <c r="M1922" i="1" a="1"/>
  <c r="M1922" i="1" s="1"/>
  <c r="F1921" i="1" a="1"/>
  <c r="F1921" i="1" s="1"/>
  <c r="J1920" i="1" a="1"/>
  <c r="J1920" i="1" s="1"/>
  <c r="I1919" i="1" a="1"/>
  <c r="I1919" i="1"/>
  <c r="K1922" i="1" a="1"/>
  <c r="K1922" i="1" s="1"/>
  <c r="H1922" i="1" a="1"/>
  <c r="H1922" i="1"/>
  <c r="G1922" i="1" a="1"/>
  <c r="G1922" i="1"/>
  <c r="L1920" i="1" a="1"/>
  <c r="L1920" i="1" s="1"/>
  <c r="O1918" i="1" a="1"/>
  <c r="O1918" i="1" s="1"/>
  <c r="K1918" i="1" a="1"/>
  <c r="K1918" i="1"/>
  <c r="L1921" i="1" a="1"/>
  <c r="L1921" i="1" s="1"/>
  <c r="M1920" i="1" a="1"/>
  <c r="M1920" i="1" s="1"/>
  <c r="H1920" i="1" a="1"/>
  <c r="H1920" i="1" s="1"/>
  <c r="Q1919" i="1" a="1"/>
  <c r="Q1919" i="1" s="1"/>
  <c r="H1919" i="1" a="1"/>
  <c r="H1919" i="1" s="1"/>
  <c r="I1918" i="1" a="1"/>
  <c r="I1918" i="1" s="1"/>
  <c r="N1917" i="1" a="1"/>
  <c r="N1917" i="1" s="1"/>
  <c r="M1918" i="1" a="1"/>
  <c r="M1918" i="1" s="1"/>
  <c r="O1917" i="1" a="1"/>
  <c r="O1917" i="1" s="1"/>
  <c r="K1919" i="1" a="1"/>
  <c r="K1919" i="1" s="1"/>
  <c r="Q1917" i="1" a="1"/>
  <c r="Q1917" i="1" s="1"/>
  <c r="K1921" i="1" a="1"/>
  <c r="K1921" i="1" s="1"/>
  <c r="N1920" i="1" a="1"/>
  <c r="N1920" i="1" s="1"/>
  <c r="J1922" i="1" a="1"/>
  <c r="J1922" i="1"/>
  <c r="F1922" i="1" a="1"/>
  <c r="F1922" i="1" s="1"/>
  <c r="O1920" i="1" a="1"/>
  <c r="O1920" i="1" s="1"/>
  <c r="P1921" i="1" a="1"/>
  <c r="P1921" i="1"/>
  <c r="Q1921" i="1" a="1"/>
  <c r="Q1921" i="1"/>
  <c r="O1921" i="1" a="1"/>
  <c r="O1921" i="1"/>
  <c r="M1921" i="1" a="1"/>
  <c r="M1921" i="1"/>
  <c r="H1921" i="1" a="1"/>
  <c r="H1921" i="1" s="1"/>
  <c r="L1919" i="1" a="1"/>
  <c r="L1919" i="1" s="1"/>
  <c r="J1919" i="1" a="1"/>
  <c r="J1919" i="1"/>
  <c r="N1918" i="1" a="1"/>
  <c r="N1918" i="1" s="1"/>
  <c r="F1918" i="1" a="1"/>
  <c r="F1918" i="1"/>
  <c r="J1918" i="1" a="1"/>
  <c r="J1918" i="1"/>
  <c r="H1918" i="1" a="1"/>
  <c r="H1918" i="1" s="1"/>
  <c r="J1921" i="1" a="1"/>
  <c r="J1921" i="1" s="1"/>
  <c r="P1922" i="1" a="1"/>
  <c r="P1922" i="1" s="1"/>
  <c r="I1922" i="1" a="1"/>
  <c r="I1922" i="1" s="1"/>
  <c r="N1919" i="1" a="1"/>
  <c r="N1919" i="1" s="1"/>
  <c r="M1917" i="1" a="1"/>
  <c r="M1917" i="1"/>
  <c r="K1920" i="1" a="1"/>
  <c r="K1920" i="1"/>
  <c r="M1913" i="1" a="1"/>
  <c r="M1913" i="1"/>
  <c r="F1913" i="1" a="1"/>
  <c r="F1913" i="1" s="1"/>
  <c r="G1917" i="1" a="1"/>
  <c r="G1917" i="1" s="1"/>
  <c r="F1917" i="1" a="1"/>
  <c r="F1917" i="1" s="1"/>
  <c r="L1913" i="1" a="1"/>
  <c r="L1913" i="1" s="1"/>
  <c r="N1916" i="1" a="1"/>
  <c r="N1916" i="1" s="1"/>
  <c r="J1916" i="1" a="1"/>
  <c r="J1916" i="1" s="1"/>
  <c r="H1916" i="1" a="1"/>
  <c r="H1916" i="1" s="1"/>
  <c r="G1916" i="1" a="1"/>
  <c r="G1916" i="1" s="1"/>
  <c r="K1912" i="1" a="1"/>
  <c r="K1912" i="1"/>
  <c r="P1915" i="1" a="1"/>
  <c r="P1915" i="1"/>
  <c r="N1915" i="1" a="1"/>
  <c r="N1915" i="1"/>
  <c r="J1914" i="1" a="1"/>
  <c r="J1914" i="1" s="1"/>
  <c r="P1913" i="1" a="1"/>
  <c r="P1913" i="1" s="1"/>
  <c r="I1915" i="1" a="1"/>
  <c r="I1915" i="1"/>
  <c r="M1915" i="1" a="1"/>
  <c r="M1915" i="1" s="1"/>
  <c r="Q1914" i="1" a="1"/>
  <c r="Q1914" i="1"/>
  <c r="P1914" i="1" a="1"/>
  <c r="P1914" i="1"/>
  <c r="L1914" i="1" a="1"/>
  <c r="L1914" i="1"/>
  <c r="Q1913" i="1" a="1"/>
  <c r="Q1913" i="1" s="1"/>
  <c r="I1912" i="1" a="1"/>
  <c r="I1912" i="1"/>
  <c r="N1914" i="1" a="1"/>
  <c r="N1914" i="1"/>
  <c r="J1913" i="1" a="1"/>
  <c r="J1913" i="1" s="1"/>
  <c r="G1913" i="1" a="1"/>
  <c r="G1913" i="1" s="1"/>
  <c r="K1913" i="1" a="1"/>
  <c r="K1913" i="1"/>
  <c r="F1915" i="1" a="1"/>
  <c r="F1915" i="1"/>
  <c r="I1914" i="1" a="1"/>
  <c r="I1914" i="1"/>
  <c r="M1914" i="1" a="1"/>
  <c r="M1914" i="1" s="1"/>
  <c r="P1912" i="1" a="1"/>
  <c r="P1912" i="1" s="1"/>
  <c r="G1914" i="1" a="1"/>
  <c r="G1914" i="1" s="1"/>
  <c r="N1913" i="1" a="1"/>
  <c r="N1913" i="1"/>
  <c r="H1913" i="1" a="1"/>
  <c r="H1913" i="1"/>
  <c r="M1912" i="1" a="1"/>
  <c r="M1912" i="1" s="1"/>
  <c r="O1912" i="1" a="1"/>
  <c r="O1912" i="1" s="1"/>
  <c r="Q1912" i="1" a="1"/>
  <c r="Q1912" i="1" s="1"/>
  <c r="N1912" i="1" a="1"/>
  <c r="N1912" i="1" s="1"/>
  <c r="H1914" i="1" a="1"/>
  <c r="H1914" i="1"/>
  <c r="O1916" i="1" a="1"/>
  <c r="O1916" i="1"/>
  <c r="G1915" i="1" a="1"/>
  <c r="G1915" i="1"/>
  <c r="I1913" i="1" a="1"/>
  <c r="I1913" i="1" s="1"/>
  <c r="L1917" i="1" a="1"/>
  <c r="L1917" i="1"/>
  <c r="J1915" i="1" a="1"/>
  <c r="J1915" i="1" s="1"/>
  <c r="O1915" i="1" a="1"/>
  <c r="O1915" i="1" s="1"/>
  <c r="F1914" i="1" a="1"/>
  <c r="F1914" i="1" s="1"/>
  <c r="K1917" i="1" a="1"/>
  <c r="K1917" i="1" s="1"/>
  <c r="J1917" i="1" a="1"/>
  <c r="J1917" i="1" s="1"/>
  <c r="J1912" i="1" a="1"/>
  <c r="J1912" i="1"/>
  <c r="K1916" i="1" a="1"/>
  <c r="K1916" i="1"/>
  <c r="F1916" i="1" a="1"/>
  <c r="F1916" i="1" s="1"/>
  <c r="H1915" i="1" a="1"/>
  <c r="H1915" i="1"/>
  <c r="O1913" i="1" a="1"/>
  <c r="O1913" i="1"/>
  <c r="L1912" i="1" a="1"/>
  <c r="L1912" i="1"/>
  <c r="P1916" i="1" a="1"/>
  <c r="P1916" i="1"/>
  <c r="I1917" i="1" a="1"/>
  <c r="I1917" i="1"/>
  <c r="H1917" i="1" a="1"/>
  <c r="H1917" i="1" s="1"/>
  <c r="M1916" i="1" a="1"/>
  <c r="M1916" i="1"/>
  <c r="Q1916" i="1" a="1"/>
  <c r="Q1916" i="1" s="1"/>
  <c r="L1916" i="1" a="1"/>
  <c r="L1916" i="1" s="1"/>
  <c r="I1916" i="1" a="1"/>
  <c r="I1916" i="1"/>
  <c r="Q1915" i="1" a="1"/>
  <c r="Q1915" i="1" s="1"/>
  <c r="L1915" i="1" a="1"/>
  <c r="L1915" i="1" s="1"/>
  <c r="K1915" i="1" a="1"/>
  <c r="K1915" i="1" s="1"/>
  <c r="K1914" i="1" a="1"/>
  <c r="K1914" i="1" s="1"/>
  <c r="O1914" i="1" a="1"/>
  <c r="O1914" i="1" s="1"/>
  <c r="Q1906" i="1" a="1"/>
  <c r="Q1906" i="1" s="1"/>
  <c r="F1911" i="1" a="1"/>
  <c r="F1911" i="1" s="1"/>
  <c r="N1907" i="1" a="1"/>
  <c r="N1907" i="1" s="1"/>
  <c r="Q1910" i="1" a="1"/>
  <c r="Q1910" i="1"/>
  <c r="G1907" i="1" a="1"/>
  <c r="G1907" i="1" s="1"/>
  <c r="O1910" i="1" a="1"/>
  <c r="O1910" i="1"/>
  <c r="N1909" i="1" a="1"/>
  <c r="N1909" i="1" s="1"/>
  <c r="M1908" i="1" a="1"/>
  <c r="M1908" i="1" s="1"/>
  <c r="F1908" i="1" a="1"/>
  <c r="F1908" i="1"/>
  <c r="M1907" i="1" a="1"/>
  <c r="M1907" i="1" s="1"/>
  <c r="H1909" i="1" a="1"/>
  <c r="H1909" i="1" s="1"/>
  <c r="J1910" i="1" a="1"/>
  <c r="J1910" i="1"/>
  <c r="O1909" i="1" a="1"/>
  <c r="O1909" i="1"/>
  <c r="P1907" i="1" a="1"/>
  <c r="P1907" i="1" s="1"/>
  <c r="F1907" i="1" a="1"/>
  <c r="F1907" i="1"/>
  <c r="H1907" i="1" a="1"/>
  <c r="H1907" i="1"/>
  <c r="M1910" i="1" a="1"/>
  <c r="M1910" i="1" s="1"/>
  <c r="K1907" i="1" a="1"/>
  <c r="K1907" i="1" s="1"/>
  <c r="H1912" i="1" a="1"/>
  <c r="H1912" i="1"/>
  <c r="G1912" i="1" a="1"/>
  <c r="G1912" i="1" s="1"/>
  <c r="N1911" i="1" a="1"/>
  <c r="N1911" i="1"/>
  <c r="L1911" i="1" a="1"/>
  <c r="L1911" i="1" s="1"/>
  <c r="L1910" i="1" a="1"/>
  <c r="L1910" i="1" s="1"/>
  <c r="G1910" i="1" a="1"/>
  <c r="G1910" i="1"/>
  <c r="G1909" i="1" a="1"/>
  <c r="G1909" i="1" s="1"/>
  <c r="L1908" i="1" a="1"/>
  <c r="L1908" i="1" s="1"/>
  <c r="H1908" i="1" a="1"/>
  <c r="H1908" i="1" s="1"/>
  <c r="J1907" i="1" a="1"/>
  <c r="J1907" i="1" s="1"/>
  <c r="O1908" i="1" a="1"/>
  <c r="O1908" i="1" s="1"/>
  <c r="F1909" i="1" a="1"/>
  <c r="F1909" i="1" s="1"/>
  <c r="M1911" i="1" a="1"/>
  <c r="M1911" i="1"/>
  <c r="P1911" i="1" a="1"/>
  <c r="P1911" i="1" s="1"/>
  <c r="P1909" i="1" a="1"/>
  <c r="P1909" i="1"/>
  <c r="F1912" i="1" a="1"/>
  <c r="F1912" i="1"/>
  <c r="Q1909" i="1" a="1"/>
  <c r="Q1909" i="1"/>
  <c r="Q1911" i="1" a="1"/>
  <c r="Q1911" i="1" s="1"/>
  <c r="I1909" i="1" a="1"/>
  <c r="I1909" i="1" s="1"/>
  <c r="O1911" i="1" a="1"/>
  <c r="O1911" i="1"/>
  <c r="K1911" i="1" a="1"/>
  <c r="K1911" i="1"/>
  <c r="J1911" i="1" a="1"/>
  <c r="J1911" i="1" s="1"/>
  <c r="I1911" i="1" a="1"/>
  <c r="I1911" i="1"/>
  <c r="N1908" i="1" a="1"/>
  <c r="N1908" i="1"/>
  <c r="G1911" i="1" a="1"/>
  <c r="G1911" i="1" s="1"/>
  <c r="N1910" i="1" a="1"/>
  <c r="N1910" i="1"/>
  <c r="P1910" i="1" a="1"/>
  <c r="P1910" i="1"/>
  <c r="K1910" i="1" a="1"/>
  <c r="K1910" i="1" s="1"/>
  <c r="O1907" i="1" a="1"/>
  <c r="O1907" i="1" s="1"/>
  <c r="I1907" i="1" a="1"/>
  <c r="I1907" i="1"/>
  <c r="L1907" i="1" a="1"/>
  <c r="L1907" i="1"/>
  <c r="I1910" i="1" a="1"/>
  <c r="I1910" i="1" s="1"/>
  <c r="P1908" i="1" a="1"/>
  <c r="P1908" i="1" s="1"/>
  <c r="G1908" i="1" a="1"/>
  <c r="G1908" i="1" s="1"/>
  <c r="H1910" i="1" a="1"/>
  <c r="H1910" i="1" s="1"/>
  <c r="Q1907" i="1" a="1"/>
  <c r="Q1907" i="1"/>
  <c r="I1908" i="1" a="1"/>
  <c r="I1908" i="1" s="1"/>
  <c r="K1908" i="1" a="1"/>
  <c r="K1908" i="1" s="1"/>
  <c r="K1909" i="1" a="1"/>
  <c r="K1909" i="1" s="1"/>
  <c r="F1910" i="1" a="1"/>
  <c r="F1910" i="1" s="1"/>
  <c r="L1909" i="1" a="1"/>
  <c r="L1909" i="1" s="1"/>
  <c r="J1908" i="1" a="1"/>
  <c r="J1908" i="1"/>
  <c r="H1911" i="1" a="1"/>
  <c r="H1911" i="1" s="1"/>
  <c r="J1909" i="1" a="1"/>
  <c r="J1909" i="1" s="1"/>
  <c r="Q1908" i="1" a="1"/>
  <c r="Q1908" i="1"/>
  <c r="M1909" i="1" a="1"/>
  <c r="M1909" i="1" s="1"/>
  <c r="N1905" i="1" a="1"/>
  <c r="N1905" i="1" s="1"/>
  <c r="J1905" i="1" a="1"/>
  <c r="J1905" i="1"/>
  <c r="I1904" i="1" a="1"/>
  <c r="I1904" i="1"/>
  <c r="K1906" i="1" a="1"/>
  <c r="K1906" i="1"/>
  <c r="M1906" i="1" a="1"/>
  <c r="M1906" i="1"/>
  <c r="K1904" i="1" a="1"/>
  <c r="K1904" i="1" s="1"/>
  <c r="M1905" i="1" a="1"/>
  <c r="M1905" i="1"/>
  <c r="I1905" i="1" a="1"/>
  <c r="I1905" i="1" s="1"/>
  <c r="F1905" i="1" a="1"/>
  <c r="F1905" i="1"/>
  <c r="N1904" i="1" a="1"/>
  <c r="N1904" i="1"/>
  <c r="G1904" i="1" a="1"/>
  <c r="G1904" i="1"/>
  <c r="Q1904" i="1" a="1"/>
  <c r="Q1904" i="1" s="1"/>
  <c r="G1905" i="1" a="1"/>
  <c r="G1905" i="1" s="1"/>
  <c r="H1904" i="1" a="1"/>
  <c r="H1904" i="1" s="1"/>
  <c r="N1906" i="1" a="1"/>
  <c r="N1906" i="1"/>
  <c r="L1906" i="1" a="1"/>
  <c r="L1906" i="1"/>
  <c r="J1906" i="1" a="1"/>
  <c r="J1906" i="1" s="1"/>
  <c r="G1906" i="1" a="1"/>
  <c r="G1906" i="1"/>
  <c r="F1906" i="1" a="1"/>
  <c r="F1906" i="1"/>
  <c r="Q1905" i="1" a="1"/>
  <c r="Q1905" i="1"/>
  <c r="P1905" i="1" a="1"/>
  <c r="P1905" i="1" s="1"/>
  <c r="L1905" i="1" a="1"/>
  <c r="L1905" i="1"/>
  <c r="K1905" i="1" a="1"/>
  <c r="K1905" i="1" s="1"/>
  <c r="P1904" i="1" a="1"/>
  <c r="P1904" i="1" s="1"/>
  <c r="M1904" i="1" a="1"/>
  <c r="M1904" i="1"/>
  <c r="J1904" i="1" a="1"/>
  <c r="J1904" i="1"/>
  <c r="L1904" i="1" a="1"/>
  <c r="L1904" i="1"/>
  <c r="O1904" i="1" a="1"/>
  <c r="O1904" i="1" s="1"/>
  <c r="P1906" i="1" a="1"/>
  <c r="P1906" i="1"/>
  <c r="O1906" i="1" a="1"/>
  <c r="O1906" i="1"/>
  <c r="F1904" i="1" a="1"/>
  <c r="F1904" i="1"/>
  <c r="H1905" i="1" a="1"/>
  <c r="H1905" i="1"/>
  <c r="O1905" i="1" a="1"/>
  <c r="O1905" i="1" s="1"/>
  <c r="I1906" i="1" a="1"/>
  <c r="I1906" i="1"/>
  <c r="H1906" i="1" a="1"/>
  <c r="H1906" i="1"/>
  <c r="O1676" i="1" a="1"/>
  <c r="O1676" i="1"/>
  <c r="Q1676" i="1" a="1"/>
  <c r="Q1676" i="1" s="1"/>
  <c r="K1676" i="1" a="1"/>
  <c r="K1676" i="1"/>
  <c r="P1676" i="1" a="1"/>
  <c r="P1676" i="1"/>
  <c r="M1676" i="1" a="1"/>
  <c r="M1676" i="1"/>
  <c r="L1676" i="1" a="1"/>
  <c r="L1676" i="1"/>
  <c r="I1676" i="1" a="1"/>
  <c r="I1676" i="1" s="1"/>
  <c r="N1676" i="1" a="1"/>
  <c r="N1676" i="1"/>
  <c r="J1676" i="1" a="1"/>
  <c r="J1676" i="1"/>
  <c r="F1671" i="1" a="1"/>
  <c r="F1671" i="1"/>
  <c r="I1674" i="1" a="1"/>
  <c r="I1674" i="1"/>
  <c r="L1672" i="1" a="1"/>
  <c r="L1672" i="1"/>
  <c r="G1675" i="1" a="1"/>
  <c r="G1675" i="1" s="1"/>
  <c r="Q1674" i="1" a="1"/>
  <c r="Q1674" i="1"/>
  <c r="L1674" i="1" a="1"/>
  <c r="L1674" i="1" s="1"/>
  <c r="H1674" i="1" a="1"/>
  <c r="H1674" i="1" s="1"/>
  <c r="L1673" i="1" a="1"/>
  <c r="L1673" i="1" s="1"/>
  <c r="K1674" i="1" a="1"/>
  <c r="K1674" i="1" s="1"/>
  <c r="M1673" i="1" a="1"/>
  <c r="M1673" i="1"/>
  <c r="F1674" i="1" a="1"/>
  <c r="F1674" i="1" s="1"/>
  <c r="N1673" i="1" a="1"/>
  <c r="N1673" i="1" s="1"/>
  <c r="Q1671" i="1" a="1"/>
  <c r="Q1671" i="1" s="1"/>
  <c r="I1673" i="1" a="1"/>
  <c r="I1673" i="1" s="1"/>
  <c r="J1672" i="1" a="1"/>
  <c r="J1672" i="1"/>
  <c r="K1672" i="1" a="1"/>
  <c r="K1672" i="1"/>
  <c r="K1671" i="1" a="1"/>
  <c r="K1671" i="1"/>
  <c r="I1671" i="1" a="1"/>
  <c r="I1671" i="1"/>
  <c r="L1675" i="1" a="1"/>
  <c r="L1675" i="1"/>
  <c r="N1671" i="1" a="1"/>
  <c r="N1671" i="1"/>
  <c r="H1676" i="1" a="1"/>
  <c r="H1676" i="1"/>
  <c r="G1676" i="1" a="1"/>
  <c r="G1676" i="1" s="1"/>
  <c r="F1676" i="1" a="1"/>
  <c r="F1676" i="1"/>
  <c r="Q1672" i="1" a="1"/>
  <c r="Q1672" i="1"/>
  <c r="Q1675" i="1" a="1"/>
  <c r="Q1675" i="1"/>
  <c r="J1675" i="1" a="1"/>
  <c r="J1675" i="1" s="1"/>
  <c r="N1674" i="1" a="1"/>
  <c r="N1674" i="1"/>
  <c r="P1673" i="1" a="1"/>
  <c r="P1673" i="1" s="1"/>
  <c r="Q1673" i="1" a="1"/>
  <c r="Q1673" i="1" s="1"/>
  <c r="H1673" i="1" a="1"/>
  <c r="H1673" i="1" s="1"/>
  <c r="F1673" i="1" a="1"/>
  <c r="F1673" i="1"/>
  <c r="P1675" i="1" a="1"/>
  <c r="P1675" i="1"/>
  <c r="O1674" i="1" a="1"/>
  <c r="O1674" i="1"/>
  <c r="M1674" i="1" a="1"/>
  <c r="M1674" i="1"/>
  <c r="L1671" i="1" a="1"/>
  <c r="L1671" i="1" s="1"/>
  <c r="F1675" i="1" a="1"/>
  <c r="F1675" i="1" s="1"/>
  <c r="I1675" i="1" a="1"/>
  <c r="I1675" i="1" s="1"/>
  <c r="O1675" i="1" a="1"/>
  <c r="O1675" i="1" s="1"/>
  <c r="M1675" i="1" a="1"/>
  <c r="M1675" i="1" s="1"/>
  <c r="N1672" i="1" a="1"/>
  <c r="N1672" i="1" s="1"/>
  <c r="P1671" i="1" a="1"/>
  <c r="P1671" i="1" s="1"/>
  <c r="G1674" i="1" a="1"/>
  <c r="G1674" i="1" s="1"/>
  <c r="M1672" i="1" a="1"/>
  <c r="M1672" i="1"/>
  <c r="P1674" i="1" a="1"/>
  <c r="P1674" i="1" s="1"/>
  <c r="G1673" i="1" a="1"/>
  <c r="G1673" i="1" s="1"/>
  <c r="I1672" i="1" a="1"/>
  <c r="I1672" i="1"/>
  <c r="G1672" i="1" a="1"/>
  <c r="G1672" i="1"/>
  <c r="H1671" i="1" a="1"/>
  <c r="H1671" i="1"/>
  <c r="N1675" i="1" a="1"/>
  <c r="N1675" i="1"/>
  <c r="O1673" i="1" a="1"/>
  <c r="O1673" i="1"/>
  <c r="K1675" i="1" a="1"/>
  <c r="K1675" i="1" s="1"/>
  <c r="H1675" i="1" a="1"/>
  <c r="H1675" i="1"/>
  <c r="K1673" i="1" a="1"/>
  <c r="K1673" i="1"/>
  <c r="J1674" i="1" a="1"/>
  <c r="J1674" i="1" s="1"/>
  <c r="F1672" i="1" a="1"/>
  <c r="F1672" i="1"/>
  <c r="J1673" i="1" a="1"/>
  <c r="J1673" i="1"/>
  <c r="P1672" i="1" a="1"/>
  <c r="P1672" i="1" s="1"/>
  <c r="J1671" i="1" a="1"/>
  <c r="J1671" i="1"/>
  <c r="O1672" i="1" a="1"/>
  <c r="O1672" i="1" s="1"/>
  <c r="H1672" i="1" a="1"/>
  <c r="H1672" i="1" s="1"/>
  <c r="O1671" i="1" a="1"/>
  <c r="O1671" i="1"/>
  <c r="M1671" i="1" a="1"/>
  <c r="M1671" i="1"/>
  <c r="G1671" i="1" a="1"/>
  <c r="G1671" i="1"/>
  <c r="P1669" i="1" a="1"/>
  <c r="P1669" i="1" s="1"/>
  <c r="I1669" i="1" a="1"/>
  <c r="I1669" i="1"/>
  <c r="F1669" i="1" a="1"/>
  <c r="F1669" i="1" s="1"/>
  <c r="J1662" i="1" a="1"/>
  <c r="J1662" i="1" s="1"/>
  <c r="I1662" i="1" a="1"/>
  <c r="I1662" i="1" s="1"/>
  <c r="H1667" i="1" a="1"/>
  <c r="H1667" i="1"/>
  <c r="F1670" i="1" a="1"/>
  <c r="F1670" i="1"/>
  <c r="Q1669" i="1" a="1"/>
  <c r="Q1669" i="1"/>
  <c r="N1668" i="1" a="1"/>
  <c r="N1668" i="1"/>
  <c r="F1668" i="1" a="1"/>
  <c r="F1668" i="1" s="1"/>
  <c r="K1667" i="1" a="1"/>
  <c r="K1667" i="1"/>
  <c r="J1667" i="1" a="1"/>
  <c r="J1667" i="1" s="1"/>
  <c r="Q1662" i="1" a="1"/>
  <c r="Q1662" i="1" s="1"/>
  <c r="Q1670" i="1" a="1"/>
  <c r="Q1670" i="1"/>
  <c r="P1668" i="1" a="1"/>
  <c r="P1668" i="1"/>
  <c r="H1668" i="1" a="1"/>
  <c r="H1668" i="1"/>
  <c r="I1670" i="1" a="1"/>
  <c r="I1670" i="1" s="1"/>
  <c r="Q1668" i="1" a="1"/>
  <c r="Q1668" i="1"/>
  <c r="M1669" i="1" a="1"/>
  <c r="M1669" i="1" s="1"/>
  <c r="K1669" i="1" a="1"/>
  <c r="K1669" i="1"/>
  <c r="J1669" i="1" a="1"/>
  <c r="J1669" i="1"/>
  <c r="O1668" i="1" a="1"/>
  <c r="O1668" i="1"/>
  <c r="O1667" i="1" a="1"/>
  <c r="O1667" i="1"/>
  <c r="K1668" i="1" a="1"/>
  <c r="K1668" i="1" s="1"/>
  <c r="J1668" i="1" a="1"/>
  <c r="J1668" i="1" s="1"/>
  <c r="G1667" i="1" a="1"/>
  <c r="G1667" i="1"/>
  <c r="G1668" i="1" a="1"/>
  <c r="G1668" i="1" s="1"/>
  <c r="I1667" i="1" a="1"/>
  <c r="I1667" i="1" s="1"/>
  <c r="L1667" i="1" a="1"/>
  <c r="L1667" i="1"/>
  <c r="K1662" i="1" a="1"/>
  <c r="K1662" i="1" s="1"/>
  <c r="M1662" i="1" a="1"/>
  <c r="M1662" i="1" s="1"/>
  <c r="P1670" i="1" a="1"/>
  <c r="P1670" i="1" s="1"/>
  <c r="O1670" i="1" a="1"/>
  <c r="O1670" i="1" s="1"/>
  <c r="N1670" i="1" a="1"/>
  <c r="N1670" i="1"/>
  <c r="P1667" i="1" a="1"/>
  <c r="P1667" i="1" s="1"/>
  <c r="K1670" i="1" a="1"/>
  <c r="K1670" i="1" s="1"/>
  <c r="M1670" i="1" a="1"/>
  <c r="M1670" i="1" s="1"/>
  <c r="G1670" i="1" a="1"/>
  <c r="G1670" i="1" s="1"/>
  <c r="M1668" i="1" a="1"/>
  <c r="M1668" i="1"/>
  <c r="G1669" i="1" a="1"/>
  <c r="G1669" i="1"/>
  <c r="M1667" i="1" a="1"/>
  <c r="M1667" i="1" s="1"/>
  <c r="O1662" i="1" a="1"/>
  <c r="O1662" i="1"/>
  <c r="L1668" i="1" a="1"/>
  <c r="L1668" i="1"/>
  <c r="O1669" i="1" a="1"/>
  <c r="O1669" i="1"/>
  <c r="F1667" i="1" a="1"/>
  <c r="F1667" i="1"/>
  <c r="N1669" i="1" a="1"/>
  <c r="N1669" i="1" s="1"/>
  <c r="I1668" i="1" a="1"/>
  <c r="I1668" i="1" s="1"/>
  <c r="L1669" i="1" a="1"/>
  <c r="L1669" i="1"/>
  <c r="L1670" i="1" a="1"/>
  <c r="L1670" i="1" s="1"/>
  <c r="H1670" i="1" a="1"/>
  <c r="H1670" i="1"/>
  <c r="N1667" i="1" a="1"/>
  <c r="N1667" i="1"/>
  <c r="P1662" i="1" a="1"/>
  <c r="P1662" i="1"/>
  <c r="L1662" i="1" a="1"/>
  <c r="L1662" i="1"/>
  <c r="H1669" i="1" a="1"/>
  <c r="H1669" i="1" s="1"/>
  <c r="Q1667" i="1" a="1"/>
  <c r="Q1667" i="1" s="1"/>
  <c r="N1662" i="1" a="1"/>
  <c r="N1662" i="1"/>
  <c r="J1670" i="1" a="1"/>
  <c r="J1670" i="1" s="1"/>
  <c r="Q1654" i="1" a="1"/>
  <c r="Q1654" i="1" s="1"/>
  <c r="G1654" i="1" a="1"/>
  <c r="G1654" i="1" s="1"/>
  <c r="L1661" i="1" a="1"/>
  <c r="L1661" i="1" s="1"/>
  <c r="F1660" i="1" a="1"/>
  <c r="F1660" i="1" s="1"/>
  <c r="J1661" i="1" a="1"/>
  <c r="J1661" i="1"/>
  <c r="I1661" i="1" a="1"/>
  <c r="I1661" i="1"/>
  <c r="G1661" i="1" a="1"/>
  <c r="G1661" i="1"/>
  <c r="K1660" i="1" a="1"/>
  <c r="K1660" i="1"/>
  <c r="P1660" i="1" a="1"/>
  <c r="P1660" i="1"/>
  <c r="H1660" i="1" a="1"/>
  <c r="H1660" i="1"/>
  <c r="F1654" i="1" a="1"/>
  <c r="F1654" i="1"/>
  <c r="Q1660" i="1" a="1"/>
  <c r="Q1660" i="1" s="1"/>
  <c r="F1661" i="1" a="1"/>
  <c r="F1661" i="1" s="1"/>
  <c r="J1660" i="1" a="1"/>
  <c r="J1660" i="1"/>
  <c r="M1654" i="1" a="1"/>
  <c r="M1654" i="1" s="1"/>
  <c r="H1654" i="1" a="1"/>
  <c r="H1654" i="1" s="1"/>
  <c r="L1654" i="1" a="1"/>
  <c r="L1654" i="1"/>
  <c r="K1654" i="1" a="1"/>
  <c r="K1654" i="1" s="1"/>
  <c r="P1654" i="1" a="1"/>
  <c r="P1654" i="1" s="1"/>
  <c r="H1662" i="1" a="1"/>
  <c r="H1662" i="1"/>
  <c r="I1660" i="1" a="1"/>
  <c r="I1660" i="1" s="1"/>
  <c r="G1662" i="1" a="1"/>
  <c r="G1662" i="1" s="1"/>
  <c r="F1662" i="1" a="1"/>
  <c r="F1662" i="1" s="1"/>
  <c r="Q1661" i="1" a="1"/>
  <c r="Q1661" i="1" s="1"/>
  <c r="P1661" i="1" a="1"/>
  <c r="P1661" i="1" s="1"/>
  <c r="N1654" i="1" a="1"/>
  <c r="N1654" i="1"/>
  <c r="N1661" i="1" a="1"/>
  <c r="N1661" i="1" s="1"/>
  <c r="O1654" i="1" a="1"/>
  <c r="O1654" i="1" s="1"/>
  <c r="J1654" i="1" a="1"/>
  <c r="J1654" i="1"/>
  <c r="M1660" i="1" a="1"/>
  <c r="M1660" i="1"/>
  <c r="L1660" i="1" a="1"/>
  <c r="L1660" i="1" s="1"/>
  <c r="O1661" i="1" a="1"/>
  <c r="O1661" i="1" s="1"/>
  <c r="K1661" i="1" a="1"/>
  <c r="K1661" i="1" s="1"/>
  <c r="N1660" i="1" a="1"/>
  <c r="N1660" i="1" s="1"/>
  <c r="G1660" i="1" a="1"/>
  <c r="G1660" i="1"/>
  <c r="O1660" i="1" a="1"/>
  <c r="O1660" i="1"/>
  <c r="I1654" i="1" a="1"/>
  <c r="I1654" i="1" s="1"/>
  <c r="M1661" i="1" a="1"/>
  <c r="M1661" i="1" s="1"/>
  <c r="H1661" i="1" a="1"/>
  <c r="H1661" i="1" s="1"/>
  <c r="P1646" i="1" a="1"/>
  <c r="P1646" i="1" s="1"/>
  <c r="M1647" i="1" a="1"/>
  <c r="M1647" i="1"/>
  <c r="O1643" i="1" a="1"/>
  <c r="O1643" i="1"/>
  <c r="K1646" i="1" a="1"/>
  <c r="K1646" i="1" s="1"/>
  <c r="F1646" i="1" a="1"/>
  <c r="F1646" i="1"/>
  <c r="N1647" i="1" a="1"/>
  <c r="N1647" i="1"/>
  <c r="L1646" i="1" a="1"/>
  <c r="L1646" i="1" s="1"/>
  <c r="H1646" i="1" a="1"/>
  <c r="H1646" i="1"/>
  <c r="K1647" i="1" a="1"/>
  <c r="K1647" i="1"/>
  <c r="P1643" i="1" a="1"/>
  <c r="P1643" i="1"/>
  <c r="H1647" i="1" a="1"/>
  <c r="H1647" i="1"/>
  <c r="G1646" i="1" a="1"/>
  <c r="G1646" i="1" s="1"/>
  <c r="O1647" i="1" a="1"/>
  <c r="O1647" i="1" s="1"/>
  <c r="P1647" i="1" a="1"/>
  <c r="P1647" i="1"/>
  <c r="I1647" i="1" a="1"/>
  <c r="I1647" i="1"/>
  <c r="F1647" i="1" a="1"/>
  <c r="F1647" i="1"/>
  <c r="Q1646" i="1" a="1"/>
  <c r="Q1646" i="1"/>
  <c r="O1646" i="1" a="1"/>
  <c r="O1646" i="1" s="1"/>
  <c r="M1646" i="1" a="1"/>
  <c r="M1646" i="1"/>
  <c r="Q1643" i="1" a="1"/>
  <c r="Q1643" i="1" s="1"/>
  <c r="L1647" i="1" a="1"/>
  <c r="L1647" i="1" s="1"/>
  <c r="Q1647" i="1" a="1"/>
  <c r="Q1647" i="1"/>
  <c r="G1647" i="1" a="1"/>
  <c r="G1647" i="1" s="1"/>
  <c r="N1646" i="1" a="1"/>
  <c r="N1646" i="1" s="1"/>
  <c r="I1646" i="1" a="1"/>
  <c r="I1646" i="1"/>
  <c r="J1646" i="1" a="1"/>
  <c r="J1646" i="1"/>
  <c r="J1647" i="1" a="1"/>
  <c r="J1647" i="1"/>
  <c r="Q1628" i="1" a="1"/>
  <c r="Q1628" i="1" s="1"/>
  <c r="H1629" i="1" a="1"/>
  <c r="H1629" i="1" s="1"/>
  <c r="G1629" i="1" a="1"/>
  <c r="G1629" i="1" s="1"/>
  <c r="I1629" i="1" a="1"/>
  <c r="I1629" i="1" s="1"/>
  <c r="N1628" i="1" a="1"/>
  <c r="N1628" i="1"/>
  <c r="M1629" i="1" a="1"/>
  <c r="M1629" i="1" s="1"/>
  <c r="O1629" i="1" a="1"/>
  <c r="O1629" i="1"/>
  <c r="J1643" i="1" a="1"/>
  <c r="J1643" i="1" s="1"/>
  <c r="N1643" i="1" a="1"/>
  <c r="N1643" i="1" s="1"/>
  <c r="M1643" i="1" a="1"/>
  <c r="M1643" i="1"/>
  <c r="L1643" i="1" a="1"/>
  <c r="L1643" i="1" s="1"/>
  <c r="P1628" i="1" a="1"/>
  <c r="P1628" i="1" s="1"/>
  <c r="F1643" i="1" a="1"/>
  <c r="F1643" i="1"/>
  <c r="K1643" i="1" a="1"/>
  <c r="K1643" i="1"/>
  <c r="I1643" i="1" a="1"/>
  <c r="I1643" i="1"/>
  <c r="K1629" i="1" a="1"/>
  <c r="K1629" i="1" s="1"/>
  <c r="H1643" i="1" a="1"/>
  <c r="H1643" i="1" s="1"/>
  <c r="G1643" i="1" a="1"/>
  <c r="G1643" i="1" s="1"/>
  <c r="Q1642" i="1" a="1"/>
  <c r="Q1642" i="1" s="1"/>
  <c r="K1642" i="1" a="1"/>
  <c r="K1642" i="1"/>
  <c r="H1642" i="1" a="1"/>
  <c r="H1642" i="1" s="1"/>
  <c r="F1642" i="1" a="1"/>
  <c r="F1642" i="1" s="1"/>
  <c r="O1628" i="1" a="1"/>
  <c r="O1628" i="1" s="1"/>
  <c r="F1629" i="1" a="1"/>
  <c r="F1629" i="1"/>
  <c r="P1642" i="1" a="1"/>
  <c r="P1642" i="1" s="1"/>
  <c r="Q1629" i="1" a="1"/>
  <c r="Q1629" i="1"/>
  <c r="O1642" i="1" a="1"/>
  <c r="O1642" i="1"/>
  <c r="N1642" i="1" a="1"/>
  <c r="N1642" i="1" s="1"/>
  <c r="M1642" i="1" a="1"/>
  <c r="M1642" i="1"/>
  <c r="L1642" i="1" a="1"/>
  <c r="L1642" i="1"/>
  <c r="J1642" i="1" a="1"/>
  <c r="J1642" i="1"/>
  <c r="G1642" i="1" a="1"/>
  <c r="G1642" i="1"/>
  <c r="L1629" i="1" a="1"/>
  <c r="L1629" i="1"/>
  <c r="P1629" i="1" a="1"/>
  <c r="P1629" i="1"/>
  <c r="J1629" i="1" a="1"/>
  <c r="J1629" i="1" s="1"/>
  <c r="I1642" i="1" a="1"/>
  <c r="I1642" i="1" s="1"/>
  <c r="N1629" i="1" a="1"/>
  <c r="N1629" i="1"/>
  <c r="M1627" i="1" a="1"/>
  <c r="M1627" i="1" s="1"/>
  <c r="P1626" i="1" a="1"/>
  <c r="P1626" i="1" s="1"/>
  <c r="N1626" i="1" a="1"/>
  <c r="N1626" i="1"/>
  <c r="M1624" i="1" a="1"/>
  <c r="M1624" i="1"/>
  <c r="M1625" i="1" a="1"/>
  <c r="M1625" i="1"/>
  <c r="K1626" i="1" a="1"/>
  <c r="K1626" i="1" s="1"/>
  <c r="Q1627" i="1" a="1"/>
  <c r="Q1627" i="1" s="1"/>
  <c r="O1623" i="1" a="1"/>
  <c r="O1623" i="1"/>
  <c r="N1627" i="1" a="1"/>
  <c r="N1627" i="1"/>
  <c r="L1625" i="1" a="1"/>
  <c r="L1625" i="1"/>
  <c r="H1625" i="1" a="1"/>
  <c r="H1625" i="1"/>
  <c r="H1624" i="1" a="1"/>
  <c r="H1624" i="1" s="1"/>
  <c r="L1627" i="1" a="1"/>
  <c r="L1627" i="1" s="1"/>
  <c r="M1626" i="1" a="1"/>
  <c r="M1626" i="1"/>
  <c r="I1624" i="1" a="1"/>
  <c r="I1624" i="1" s="1"/>
  <c r="K1627" i="1" a="1"/>
  <c r="K1627" i="1"/>
  <c r="I1627" i="1" a="1"/>
  <c r="I1627" i="1"/>
  <c r="P1625" i="1" a="1"/>
  <c r="P1625" i="1" s="1"/>
  <c r="Q1625" i="1" a="1"/>
  <c r="Q1625" i="1" s="1"/>
  <c r="P1623" i="1" a="1"/>
  <c r="P1623" i="1"/>
  <c r="N1623" i="1" a="1"/>
  <c r="N1623" i="1"/>
  <c r="Q1626" i="1" a="1"/>
  <c r="Q1626" i="1" s="1"/>
  <c r="K1624" i="1" a="1"/>
  <c r="K1624" i="1" s="1"/>
  <c r="H1627" i="1" a="1"/>
  <c r="H1627" i="1" s="1"/>
  <c r="I1626" i="1" a="1"/>
  <c r="I1626" i="1" s="1"/>
  <c r="I1625" i="1" a="1"/>
  <c r="I1625" i="1"/>
  <c r="G1625" i="1" a="1"/>
  <c r="G1625" i="1"/>
  <c r="Q1624" i="1" a="1"/>
  <c r="Q1624" i="1" s="1"/>
  <c r="J1624" i="1" a="1"/>
  <c r="J1624" i="1" s="1"/>
  <c r="J1627" i="1" a="1"/>
  <c r="J1627" i="1" s="1"/>
  <c r="L1626" i="1" a="1"/>
  <c r="L1626" i="1" s="1"/>
  <c r="O1625" i="1" a="1"/>
  <c r="O1625" i="1"/>
  <c r="K1625" i="1" a="1"/>
  <c r="K1625" i="1"/>
  <c r="M1623" i="1" a="1"/>
  <c r="M1623" i="1"/>
  <c r="J1625" i="1" a="1"/>
  <c r="J1625" i="1"/>
  <c r="O1624" i="1" a="1"/>
  <c r="O1624" i="1"/>
  <c r="P1624" i="1" a="1"/>
  <c r="P1624" i="1" s="1"/>
  <c r="G1624" i="1" a="1"/>
  <c r="G1624" i="1"/>
  <c r="L1623" i="1" a="1"/>
  <c r="L1623" i="1"/>
  <c r="G1628" i="1" a="1"/>
  <c r="G1628" i="1"/>
  <c r="N1625" i="1" a="1"/>
  <c r="N1625" i="1"/>
  <c r="O1626" i="1" a="1"/>
  <c r="O1626" i="1" s="1"/>
  <c r="M1628" i="1" a="1"/>
  <c r="M1628" i="1" s="1"/>
  <c r="L1628" i="1" a="1"/>
  <c r="L1628" i="1"/>
  <c r="F1625" i="1" a="1"/>
  <c r="F1625" i="1"/>
  <c r="G1627" i="1" a="1"/>
  <c r="G1627" i="1"/>
  <c r="L1624" i="1" a="1"/>
  <c r="L1624" i="1" s="1"/>
  <c r="G1626" i="1" a="1"/>
  <c r="G1626" i="1" s="1"/>
  <c r="J1623" i="1" a="1"/>
  <c r="J1623" i="1"/>
  <c r="Q1623" i="1" a="1"/>
  <c r="Q1623" i="1" s="1"/>
  <c r="O1627" i="1" a="1"/>
  <c r="O1627" i="1"/>
  <c r="K1628" i="1" a="1"/>
  <c r="K1628" i="1"/>
  <c r="N1624" i="1" a="1"/>
  <c r="N1624" i="1" s="1"/>
  <c r="J1628" i="1" a="1"/>
  <c r="J1628" i="1" s="1"/>
  <c r="J1626" i="1" a="1"/>
  <c r="J1626" i="1"/>
  <c r="I1628" i="1" a="1"/>
  <c r="I1628" i="1" s="1"/>
  <c r="F1627" i="1" a="1"/>
  <c r="F1627" i="1" s="1"/>
  <c r="F1624" i="1" a="1"/>
  <c r="F1624" i="1"/>
  <c r="K1623" i="1" a="1"/>
  <c r="K1623" i="1" s="1"/>
  <c r="F1626" i="1" a="1"/>
  <c r="F1626" i="1" s="1"/>
  <c r="P1627" i="1" a="1"/>
  <c r="P1627" i="1"/>
  <c r="H1626" i="1" a="1"/>
  <c r="H1626" i="1"/>
  <c r="H1628" i="1" a="1"/>
  <c r="H1628" i="1"/>
  <c r="F1628" i="1" a="1"/>
  <c r="F1628" i="1"/>
  <c r="N1619" i="1" a="1"/>
  <c r="N1619" i="1" s="1"/>
  <c r="G1619" i="1" a="1"/>
  <c r="G1619" i="1"/>
  <c r="P1619" i="1" a="1"/>
  <c r="P1619" i="1" s="1"/>
  <c r="M1619" i="1" a="1"/>
  <c r="M1619" i="1"/>
  <c r="K1613" i="1" a="1"/>
  <c r="K1613" i="1"/>
  <c r="Q1613" i="1" a="1"/>
  <c r="Q1613" i="1"/>
  <c r="G1623" i="1" a="1"/>
  <c r="G1623" i="1" s="1"/>
  <c r="M1613" i="1" a="1"/>
  <c r="M1613" i="1" s="1"/>
  <c r="P1622" i="1" a="1"/>
  <c r="P1622" i="1"/>
  <c r="L1621" i="1" a="1"/>
  <c r="L1621" i="1"/>
  <c r="P1613" i="1" a="1"/>
  <c r="P1613" i="1"/>
  <c r="F1623" i="1" a="1"/>
  <c r="F1623" i="1" s="1"/>
  <c r="K1622" i="1" a="1"/>
  <c r="K1622" i="1" s="1"/>
  <c r="O1619" i="1" a="1"/>
  <c r="O1619" i="1"/>
  <c r="G1622" i="1" a="1"/>
  <c r="G1622" i="1"/>
  <c r="P1621" i="1" a="1"/>
  <c r="P1621" i="1"/>
  <c r="J1619" i="1" a="1"/>
  <c r="J1619" i="1" s="1"/>
  <c r="K1619" i="1" a="1"/>
  <c r="K1619" i="1" s="1"/>
  <c r="I1619" i="1" a="1"/>
  <c r="I1619" i="1" s="1"/>
  <c r="L1613" i="1" a="1"/>
  <c r="L1613" i="1" s="1"/>
  <c r="M1621" i="1" a="1"/>
  <c r="M1621" i="1" s="1"/>
  <c r="N1613" i="1" a="1"/>
  <c r="N1613" i="1" s="1"/>
  <c r="H1619" i="1" a="1"/>
  <c r="H1619" i="1"/>
  <c r="F1619" i="1" a="1"/>
  <c r="F1619" i="1" s="1"/>
  <c r="G1621" i="1" a="1"/>
  <c r="G1621" i="1" s="1"/>
  <c r="J1621" i="1" a="1"/>
  <c r="J1621" i="1"/>
  <c r="H1621" i="1" a="1"/>
  <c r="H1621" i="1"/>
  <c r="L1619" i="1" a="1"/>
  <c r="L1619" i="1"/>
  <c r="F1622" i="1" a="1"/>
  <c r="F1622" i="1"/>
  <c r="M1622" i="1" a="1"/>
  <c r="M1622" i="1"/>
  <c r="I1623" i="1" a="1"/>
  <c r="I1623" i="1" s="1"/>
  <c r="H1623" i="1" a="1"/>
  <c r="H1623" i="1"/>
  <c r="Q1622" i="1" a="1"/>
  <c r="Q1622" i="1"/>
  <c r="N1621" i="1" a="1"/>
  <c r="N1621" i="1"/>
  <c r="O1622" i="1" a="1"/>
  <c r="O1622" i="1" s="1"/>
  <c r="N1622" i="1" a="1"/>
  <c r="N1622" i="1" s="1"/>
  <c r="I1622" i="1" a="1"/>
  <c r="I1622" i="1" s="1"/>
  <c r="I1621" i="1" a="1"/>
  <c r="I1621" i="1"/>
  <c r="O1613" i="1" a="1"/>
  <c r="O1613" i="1"/>
  <c r="Q1619" i="1" a="1"/>
  <c r="Q1619" i="1"/>
  <c r="H1622" i="1" a="1"/>
  <c r="H1622" i="1" s="1"/>
  <c r="L1622" i="1" a="1"/>
  <c r="L1622" i="1" s="1"/>
  <c r="Q1621" i="1" a="1"/>
  <c r="Q1621" i="1"/>
  <c r="J1622" i="1" a="1"/>
  <c r="J1622" i="1"/>
  <c r="O1621" i="1" a="1"/>
  <c r="O1621" i="1"/>
  <c r="K1621" i="1" a="1"/>
  <c r="K1621" i="1"/>
  <c r="F1621" i="1" a="1"/>
  <c r="F1621" i="1" s="1"/>
  <c r="F1611" i="1" a="1"/>
  <c r="F1611" i="1" s="1"/>
  <c r="J1605" i="1" a="1"/>
  <c r="J1605" i="1" s="1"/>
  <c r="H1612" i="1" a="1"/>
  <c r="H1612" i="1" s="1"/>
  <c r="G1611" i="1" a="1"/>
  <c r="G1611" i="1" s="1"/>
  <c r="P1605" i="1" a="1"/>
  <c r="P1605" i="1"/>
  <c r="F1605" i="1" a="1"/>
  <c r="F1605" i="1" s="1"/>
  <c r="I1611" i="1" a="1"/>
  <c r="I1611" i="1" s="1"/>
  <c r="K1605" i="1" a="1"/>
  <c r="K1605" i="1" s="1"/>
  <c r="F1613" i="1" a="1"/>
  <c r="F1613" i="1"/>
  <c r="N1612" i="1" a="1"/>
  <c r="N1612" i="1"/>
  <c r="P1611" i="1" a="1"/>
  <c r="P1611" i="1"/>
  <c r="L1605" i="1" a="1"/>
  <c r="L1605" i="1"/>
  <c r="Q1605" i="1" a="1"/>
  <c r="Q1605" i="1"/>
  <c r="I1605" i="1" a="1"/>
  <c r="I1605" i="1"/>
  <c r="J1613" i="1" a="1"/>
  <c r="J1613" i="1"/>
  <c r="I1613" i="1" a="1"/>
  <c r="I1613" i="1" s="1"/>
  <c r="H1613" i="1" a="1"/>
  <c r="H1613" i="1"/>
  <c r="K1611" i="1" a="1"/>
  <c r="K1611" i="1"/>
  <c r="N1611" i="1" a="1"/>
  <c r="N1611" i="1" s="1"/>
  <c r="G1613" i="1" a="1"/>
  <c r="G1613" i="1"/>
  <c r="K1612" i="1" a="1"/>
  <c r="K1612" i="1"/>
  <c r="Q1612" i="1" a="1"/>
  <c r="Q1612" i="1"/>
  <c r="P1612" i="1" a="1"/>
  <c r="P1612" i="1" s="1"/>
  <c r="O1612" i="1" a="1"/>
  <c r="O1612" i="1" s="1"/>
  <c r="M1612" i="1" a="1"/>
  <c r="M1612" i="1"/>
  <c r="L1612" i="1" a="1"/>
  <c r="L1612" i="1"/>
  <c r="J1612" i="1" a="1"/>
  <c r="J1612" i="1"/>
  <c r="I1612" i="1" a="1"/>
  <c r="I1612" i="1"/>
  <c r="G1612" i="1" a="1"/>
  <c r="G1612" i="1" s="1"/>
  <c r="H1611" i="1" a="1"/>
  <c r="H1611" i="1" s="1"/>
  <c r="F1612" i="1" a="1"/>
  <c r="F1612" i="1"/>
  <c r="M1611" i="1" a="1"/>
  <c r="M1611" i="1"/>
  <c r="G1605" i="1" a="1"/>
  <c r="G1605" i="1" s="1"/>
  <c r="L1611" i="1" a="1"/>
  <c r="L1611" i="1"/>
  <c r="O1605" i="1" a="1"/>
  <c r="O1605" i="1" s="1"/>
  <c r="M1605" i="1" a="1"/>
  <c r="M1605" i="1" s="1"/>
  <c r="Q1611" i="1" a="1"/>
  <c r="Q1611" i="1" s="1"/>
  <c r="H1605" i="1" a="1"/>
  <c r="H1605" i="1"/>
  <c r="O1611" i="1" a="1"/>
  <c r="O1611" i="1"/>
  <c r="J1611" i="1" a="1"/>
  <c r="J1611" i="1" s="1"/>
  <c r="N1605" i="1" a="1"/>
  <c r="N1605" i="1"/>
  <c r="N1595" i="1" a="1"/>
  <c r="N1595" i="1"/>
  <c r="K1598" i="1" a="1"/>
  <c r="K1598" i="1" s="1"/>
  <c r="Q1596" i="1" a="1"/>
  <c r="Q1596" i="1" s="1"/>
  <c r="F1598" i="1" a="1"/>
  <c r="F1598" i="1" s="1"/>
  <c r="I1598" i="1" a="1"/>
  <c r="I1598" i="1" s="1"/>
  <c r="L1604" i="1" a="1"/>
  <c r="L1604" i="1" s="1"/>
  <c r="J1596" i="1" a="1"/>
  <c r="J1596" i="1" s="1"/>
  <c r="N1596" i="1" a="1"/>
  <c r="N1596" i="1"/>
  <c r="N1598" i="1" a="1"/>
  <c r="N1598" i="1"/>
  <c r="I1596" i="1" a="1"/>
  <c r="I1596" i="1"/>
  <c r="M1598" i="1" a="1"/>
  <c r="M1598" i="1" s="1"/>
  <c r="K1596" i="1" a="1"/>
  <c r="K1596" i="1" s="1"/>
  <c r="P1598" i="1" a="1"/>
  <c r="P1598" i="1"/>
  <c r="M1596" i="1" a="1"/>
  <c r="M1596" i="1" s="1"/>
  <c r="G1596" i="1" a="1"/>
  <c r="G1596" i="1"/>
  <c r="O1598" i="1" a="1"/>
  <c r="O1598" i="1" s="1"/>
  <c r="G1598" i="1" a="1"/>
  <c r="G1598" i="1" s="1"/>
  <c r="P1596" i="1" a="1"/>
  <c r="P1596" i="1"/>
  <c r="O1596" i="1" a="1"/>
  <c r="O1596" i="1"/>
  <c r="H1604" i="1" a="1"/>
  <c r="H1604" i="1"/>
  <c r="J1598" i="1" a="1"/>
  <c r="J1598" i="1" s="1"/>
  <c r="Q1604" i="1" a="1"/>
  <c r="Q1604" i="1"/>
  <c r="P1604" i="1" a="1"/>
  <c r="P1604" i="1" s="1"/>
  <c r="K1604" i="1" a="1"/>
  <c r="K1604" i="1" s="1"/>
  <c r="P1595" i="1" a="1"/>
  <c r="P1595" i="1"/>
  <c r="O1604" i="1" a="1"/>
  <c r="O1604" i="1"/>
  <c r="Q1595" i="1" a="1"/>
  <c r="Q1595" i="1"/>
  <c r="N1604" i="1" a="1"/>
  <c r="N1604" i="1"/>
  <c r="G1604" i="1" a="1"/>
  <c r="G1604" i="1"/>
  <c r="Q1598" i="1" a="1"/>
  <c r="Q1598" i="1" s="1"/>
  <c r="H1598" i="1" a="1"/>
  <c r="H1598" i="1" s="1"/>
  <c r="O1595" i="1" a="1"/>
  <c r="O1595" i="1" s="1"/>
  <c r="L1598" i="1" a="1"/>
  <c r="L1598" i="1" s="1"/>
  <c r="M1595" i="1" a="1"/>
  <c r="M1595" i="1" s="1"/>
  <c r="M1604" i="1" a="1"/>
  <c r="M1604" i="1"/>
  <c r="J1604" i="1" a="1"/>
  <c r="J1604" i="1" s="1"/>
  <c r="I1604" i="1" a="1"/>
  <c r="I1604" i="1"/>
  <c r="F1604" i="1" a="1"/>
  <c r="F1604" i="1"/>
  <c r="H1596" i="1" a="1"/>
  <c r="H1596" i="1"/>
  <c r="L1596" i="1" a="1"/>
  <c r="L1596" i="1" s="1"/>
  <c r="F1596" i="1" a="1"/>
  <c r="F1596" i="1" s="1"/>
  <c r="F2187" i="1" a="1"/>
  <c r="F2187" i="1"/>
  <c r="I2187" i="1" a="1"/>
  <c r="I2187" i="1"/>
  <c r="H2187" i="1" a="1"/>
  <c r="H2187" i="1"/>
  <c r="G2187" i="1" a="1"/>
  <c r="G2187" i="1" s="1"/>
  <c r="Q2186" i="1" a="1"/>
  <c r="Q2186" i="1"/>
  <c r="K2187" i="1" a="1"/>
  <c r="K2187" i="1" s="1"/>
  <c r="J2187" i="1" a="1"/>
  <c r="J2187" i="1"/>
  <c r="G2185" i="1" a="1"/>
  <c r="G2185" i="1" s="1"/>
  <c r="H2183" i="1" a="1"/>
  <c r="H2183" i="1" s="1"/>
  <c r="J2185" i="1" a="1"/>
  <c r="J2185" i="1"/>
  <c r="H2185" i="1" a="1"/>
  <c r="H2185" i="1" s="1"/>
  <c r="G2184" i="1" a="1"/>
  <c r="G2184" i="1" s="1"/>
  <c r="P2184" i="1" a="1"/>
  <c r="P2184" i="1"/>
  <c r="I2184" i="1" a="1"/>
  <c r="I2184" i="1"/>
  <c r="K2182" i="1" a="1"/>
  <c r="K2182" i="1"/>
  <c r="P2183" i="1" a="1"/>
  <c r="P2183" i="1"/>
  <c r="L2184" i="1" a="1"/>
  <c r="L2184" i="1"/>
  <c r="O2183" i="1" a="1"/>
  <c r="O2183" i="1" s="1"/>
  <c r="K2183" i="1" a="1"/>
  <c r="K2183" i="1" s="1"/>
  <c r="N2186" i="1" a="1"/>
  <c r="N2186" i="1"/>
  <c r="O2181" i="1" a="1"/>
  <c r="O2181" i="1" s="1"/>
  <c r="K2186" i="1" a="1"/>
  <c r="K2186" i="1"/>
  <c r="I2186" i="1" a="1"/>
  <c r="I2186" i="1"/>
  <c r="G2186" i="1" a="1"/>
  <c r="G2186" i="1" s="1"/>
  <c r="P2185" i="1" a="1"/>
  <c r="P2185" i="1"/>
  <c r="K2185" i="1" a="1"/>
  <c r="K2185" i="1"/>
  <c r="Q2182" i="1" a="1"/>
  <c r="Q2182" i="1"/>
  <c r="O2182" i="1" a="1"/>
  <c r="O2182" i="1" s="1"/>
  <c r="H2182" i="1" a="1"/>
  <c r="H2182" i="1" s="1"/>
  <c r="Q2181" i="1" a="1"/>
  <c r="Q2181" i="1"/>
  <c r="M2181" i="1" a="1"/>
  <c r="M2181" i="1"/>
  <c r="N2181" i="1" a="1"/>
  <c r="N2181" i="1" s="1"/>
  <c r="F2186" i="1" a="1"/>
  <c r="F2186" i="1"/>
  <c r="F2184" i="1" a="1"/>
  <c r="F2184" i="1"/>
  <c r="F2185" i="1" a="1"/>
  <c r="F2185" i="1" s="1"/>
  <c r="Q2184" i="1" a="1"/>
  <c r="Q2184" i="1"/>
  <c r="J2183" i="1" a="1"/>
  <c r="J2183" i="1" s="1"/>
  <c r="I2183" i="1" a="1"/>
  <c r="I2183" i="1" s="1"/>
  <c r="O2184" i="1" a="1"/>
  <c r="O2184" i="1"/>
  <c r="N2184" i="1" a="1"/>
  <c r="N2184" i="1" s="1"/>
  <c r="N2183" i="1" a="1"/>
  <c r="N2183" i="1" s="1"/>
  <c r="H2184" i="1" a="1"/>
  <c r="H2184" i="1" s="1"/>
  <c r="M2182" i="1" a="1"/>
  <c r="M2182" i="1"/>
  <c r="Q2183" i="1" a="1"/>
  <c r="Q2183" i="1"/>
  <c r="G2182" i="1" a="1"/>
  <c r="G2182" i="1" s="1"/>
  <c r="K2184" i="1" a="1"/>
  <c r="K2184" i="1" s="1"/>
  <c r="M2184" i="1" a="1"/>
  <c r="M2184" i="1" s="1"/>
  <c r="F2182" i="1" a="1"/>
  <c r="F2182" i="1" s="1"/>
  <c r="L2185" i="1" a="1"/>
  <c r="L2185" i="1" s="1"/>
  <c r="M2185" i="1" a="1"/>
  <c r="M2185" i="1" s="1"/>
  <c r="Q2185" i="1" a="1"/>
  <c r="Q2185" i="1"/>
  <c r="G2183" i="1" a="1"/>
  <c r="G2183" i="1" s="1"/>
  <c r="L2186" i="1" a="1"/>
  <c r="L2186" i="1" s="1"/>
  <c r="J2186" i="1" a="1"/>
  <c r="J2186" i="1"/>
  <c r="L2183" i="1" a="1"/>
  <c r="L2183" i="1"/>
  <c r="P2182" i="1" a="1"/>
  <c r="P2182" i="1"/>
  <c r="I2185" i="1" a="1"/>
  <c r="I2185" i="1" s="1"/>
  <c r="I2182" i="1" a="1"/>
  <c r="I2182" i="1" s="1"/>
  <c r="J2184" i="1" a="1"/>
  <c r="J2184" i="1" s="1"/>
  <c r="F2183" i="1" a="1"/>
  <c r="F2183" i="1" s="1"/>
  <c r="L2182" i="1" a="1"/>
  <c r="L2182" i="1" s="1"/>
  <c r="P2181" i="1" a="1"/>
  <c r="P2181" i="1"/>
  <c r="M2183" i="1" a="1"/>
  <c r="M2183" i="1" s="1"/>
  <c r="P2186" i="1" a="1"/>
  <c r="P2186" i="1" s="1"/>
  <c r="O2186" i="1" a="1"/>
  <c r="O2186" i="1"/>
  <c r="M2186" i="1" a="1"/>
  <c r="M2186" i="1"/>
  <c r="H2186" i="1" a="1"/>
  <c r="H2186" i="1" s="1"/>
  <c r="O2185" i="1" a="1"/>
  <c r="O2185" i="1"/>
  <c r="N2185" i="1" a="1"/>
  <c r="N2185" i="1" s="1"/>
  <c r="N2182" i="1" a="1"/>
  <c r="N2182" i="1" s="1"/>
  <c r="J2182" i="1" a="1"/>
  <c r="J2182" i="1"/>
  <c r="M2178" i="1" a="1"/>
  <c r="M2178" i="1" s="1"/>
  <c r="N2178" i="1" a="1"/>
  <c r="N2178" i="1"/>
  <c r="O2178" i="1" a="1"/>
  <c r="O2178" i="1" s="1"/>
  <c r="H2180" i="1" a="1"/>
  <c r="H2180" i="1"/>
  <c r="I2179" i="1" a="1"/>
  <c r="I2179" i="1"/>
  <c r="N2179" i="1" a="1"/>
  <c r="N2179" i="1" s="1"/>
  <c r="K2179" i="1" a="1"/>
  <c r="K2179" i="1" s="1"/>
  <c r="Q2177" i="1" a="1"/>
  <c r="Q2177" i="1" s="1"/>
  <c r="K2177" i="1" a="1"/>
  <c r="K2177" i="1"/>
  <c r="H2179" i="1" a="1"/>
  <c r="H2179" i="1"/>
  <c r="K2178" i="1" a="1"/>
  <c r="K2178" i="1" s="1"/>
  <c r="I2178" i="1" a="1"/>
  <c r="I2178" i="1"/>
  <c r="O2177" i="1" a="1"/>
  <c r="O2177" i="1"/>
  <c r="M2177" i="1" a="1"/>
  <c r="M2177" i="1"/>
  <c r="P2176" i="1" a="1"/>
  <c r="P2176" i="1" s="1"/>
  <c r="M2176" i="1" a="1"/>
  <c r="M2176" i="1" s="1"/>
  <c r="P2178" i="1" a="1"/>
  <c r="P2178" i="1" s="1"/>
  <c r="P2177" i="1" a="1"/>
  <c r="P2177" i="1"/>
  <c r="L2178" i="1" a="1"/>
  <c r="L2178" i="1" s="1"/>
  <c r="G2179" i="1" a="1"/>
  <c r="G2179" i="1" s="1"/>
  <c r="N2176" i="1" a="1"/>
  <c r="N2176" i="1"/>
  <c r="L2181" i="1" a="1"/>
  <c r="L2181" i="1" s="1"/>
  <c r="P2179" i="1" a="1"/>
  <c r="P2179" i="1"/>
  <c r="J2176" i="1" a="1"/>
  <c r="J2176" i="1" s="1"/>
  <c r="K2181" i="1" a="1"/>
  <c r="K2181" i="1" s="1"/>
  <c r="H2178" i="1" a="1"/>
  <c r="H2178" i="1"/>
  <c r="H2181" i="1" a="1"/>
  <c r="H2181" i="1" s="1"/>
  <c r="P2180" i="1" a="1"/>
  <c r="P2180" i="1" s="1"/>
  <c r="O2180" i="1" a="1"/>
  <c r="O2180" i="1"/>
  <c r="O2179" i="1" a="1"/>
  <c r="O2179" i="1" s="1"/>
  <c r="G2178" i="1" a="1"/>
  <c r="G2178" i="1" s="1"/>
  <c r="N2177" i="1" a="1"/>
  <c r="N2177" i="1" s="1"/>
  <c r="F2177" i="1" a="1"/>
  <c r="F2177" i="1"/>
  <c r="Q2176" i="1" a="1"/>
  <c r="Q2176" i="1"/>
  <c r="I2176" i="1" a="1"/>
  <c r="I2176" i="1" s="1"/>
  <c r="O2176" i="1" a="1"/>
  <c r="O2176" i="1" s="1"/>
  <c r="J2178" i="1" a="1"/>
  <c r="J2178" i="1" s="1"/>
  <c r="L2180" i="1" a="1"/>
  <c r="L2180" i="1"/>
  <c r="G2177" i="1" a="1"/>
  <c r="G2177" i="1" s="1"/>
  <c r="F2179" i="1" a="1"/>
  <c r="F2179" i="1" s="1"/>
  <c r="G2180" i="1" a="1"/>
  <c r="G2180" i="1"/>
  <c r="I2180" i="1" a="1"/>
  <c r="I2180" i="1"/>
  <c r="F2180" i="1" a="1"/>
  <c r="F2180" i="1"/>
  <c r="J2177" i="1" a="1"/>
  <c r="J2177" i="1"/>
  <c r="K2176" i="1" a="1"/>
  <c r="K2176" i="1" s="1"/>
  <c r="F2178" i="1" a="1"/>
  <c r="F2178" i="1"/>
  <c r="J2181" i="1" a="1"/>
  <c r="J2181" i="1"/>
  <c r="I2181" i="1" a="1"/>
  <c r="I2181" i="1" s="1"/>
  <c r="G2181" i="1" a="1"/>
  <c r="G2181" i="1" s="1"/>
  <c r="L2177" i="1" a="1"/>
  <c r="L2177" i="1"/>
  <c r="J2180" i="1" a="1"/>
  <c r="J2180" i="1" s="1"/>
  <c r="F2181" i="1" a="1"/>
  <c r="F2181" i="1"/>
  <c r="L2179" i="1" a="1"/>
  <c r="L2179" i="1"/>
  <c r="Q2180" i="1" a="1"/>
  <c r="Q2180" i="1" s="1"/>
  <c r="N2180" i="1" a="1"/>
  <c r="N2180" i="1"/>
  <c r="L2176" i="1" a="1"/>
  <c r="L2176" i="1" s="1"/>
  <c r="K2180" i="1" a="1"/>
  <c r="K2180" i="1" s="1"/>
  <c r="H2177" i="1" a="1"/>
  <c r="H2177" i="1" s="1"/>
  <c r="M2179" i="1" a="1"/>
  <c r="M2179" i="1" s="1"/>
  <c r="M2180" i="1" a="1"/>
  <c r="M2180" i="1" s="1"/>
  <c r="Q2178" i="1" a="1"/>
  <c r="Q2178" i="1" s="1"/>
  <c r="I2177" i="1" a="1"/>
  <c r="I2177" i="1"/>
  <c r="Q2179" i="1" a="1"/>
  <c r="Q2179" i="1"/>
  <c r="J2179" i="1" a="1"/>
  <c r="J2179" i="1"/>
  <c r="M2175" i="1" a="1"/>
  <c r="M2175" i="1"/>
  <c r="L2174" i="1" a="1"/>
  <c r="L2174" i="1" s="1"/>
  <c r="K2173" i="1" a="1"/>
  <c r="K2173" i="1"/>
  <c r="H2175" i="1" a="1"/>
  <c r="H2175" i="1" s="1"/>
  <c r="G2175" i="1" a="1"/>
  <c r="G2175" i="1" s="1"/>
  <c r="O2174" i="1" a="1"/>
  <c r="O2174" i="1"/>
  <c r="N2174" i="1" a="1"/>
  <c r="N2174" i="1"/>
  <c r="H2172" i="1" a="1"/>
  <c r="H2172" i="1"/>
  <c r="P2171" i="1" a="1"/>
  <c r="P2171" i="1" s="1"/>
  <c r="I2173" i="1" a="1"/>
  <c r="I2173" i="1"/>
  <c r="M2172" i="1" a="1"/>
  <c r="M2172" i="1"/>
  <c r="I2172" i="1" a="1"/>
  <c r="I2172" i="1"/>
  <c r="H2176" i="1" a="1"/>
  <c r="H2176" i="1"/>
  <c r="G2176" i="1" a="1"/>
  <c r="G2176" i="1" s="1"/>
  <c r="F2176" i="1" a="1"/>
  <c r="F2176" i="1"/>
  <c r="Q2175" i="1" a="1"/>
  <c r="Q2175" i="1" s="1"/>
  <c r="O2175" i="1" a="1"/>
  <c r="O2175" i="1"/>
  <c r="P2172" i="1" a="1"/>
  <c r="P2172" i="1"/>
  <c r="N2175" i="1" a="1"/>
  <c r="N2175" i="1" s="1"/>
  <c r="L2175" i="1" a="1"/>
  <c r="L2175" i="1"/>
  <c r="M2171" i="1" a="1"/>
  <c r="M2171" i="1" s="1"/>
  <c r="Q2171" i="1" a="1"/>
  <c r="Q2171" i="1" s="1"/>
  <c r="K2175" i="1" a="1"/>
  <c r="K2175" i="1" s="1"/>
  <c r="H2171" i="1" a="1"/>
  <c r="H2171" i="1" s="1"/>
  <c r="J2175" i="1" a="1"/>
  <c r="J2175" i="1"/>
  <c r="L2173" i="1" a="1"/>
  <c r="L2173" i="1"/>
  <c r="F2175" i="1" a="1"/>
  <c r="F2175" i="1"/>
  <c r="L2172" i="1" a="1"/>
  <c r="L2172" i="1"/>
  <c r="K2172" i="1" a="1"/>
  <c r="K2172" i="1"/>
  <c r="L2171" i="1" a="1"/>
  <c r="L2171" i="1" s="1"/>
  <c r="J2171" i="1" a="1"/>
  <c r="J2171" i="1" s="1"/>
  <c r="K2174" i="1" a="1"/>
  <c r="K2174" i="1"/>
  <c r="Q2173" i="1" a="1"/>
  <c r="Q2173" i="1" s="1"/>
  <c r="K2171" i="1" a="1"/>
  <c r="K2171" i="1" s="1"/>
  <c r="O2173" i="1" a="1"/>
  <c r="O2173" i="1"/>
  <c r="H2173" i="1" a="1"/>
  <c r="H2173" i="1"/>
  <c r="I2171" i="1" a="1"/>
  <c r="I2171" i="1" s="1"/>
  <c r="M2173" i="1" a="1"/>
  <c r="M2173" i="1"/>
  <c r="F2173" i="1" a="1"/>
  <c r="F2173" i="1" s="1"/>
  <c r="I2175" i="1" a="1"/>
  <c r="I2175" i="1" s="1"/>
  <c r="N2173" i="1" a="1"/>
  <c r="N2173" i="1" s="1"/>
  <c r="Q2174" i="1" a="1"/>
  <c r="Q2174" i="1" s="1"/>
  <c r="N2171" i="1" a="1"/>
  <c r="N2171" i="1"/>
  <c r="Q2170" i="1" a="1"/>
  <c r="Q2170" i="1"/>
  <c r="P2174" i="1" a="1"/>
  <c r="P2174" i="1"/>
  <c r="J2174" i="1" a="1"/>
  <c r="J2174" i="1"/>
  <c r="G2174" i="1" a="1"/>
  <c r="G2174" i="1"/>
  <c r="P2173" i="1" a="1"/>
  <c r="P2173" i="1" s="1"/>
  <c r="O2172" i="1" a="1"/>
  <c r="O2172" i="1"/>
  <c r="N2172" i="1" a="1"/>
  <c r="N2172" i="1" s="1"/>
  <c r="F2174" i="1" a="1"/>
  <c r="F2174" i="1" s="1"/>
  <c r="O2171" i="1" a="1"/>
  <c r="O2171" i="1"/>
  <c r="G2173" i="1" a="1"/>
  <c r="G2173" i="1" s="1"/>
  <c r="F2171" i="1" a="1"/>
  <c r="F2171" i="1"/>
  <c r="Q2172" i="1" a="1"/>
  <c r="Q2172" i="1" s="1"/>
  <c r="G2172" i="1" a="1"/>
  <c r="G2172" i="1"/>
  <c r="J2173" i="1" a="1"/>
  <c r="J2173" i="1"/>
  <c r="J2172" i="1" a="1"/>
  <c r="J2172" i="1"/>
  <c r="G2171" i="1" a="1"/>
  <c r="G2171" i="1"/>
  <c r="P2175" i="1" a="1"/>
  <c r="P2175" i="1"/>
  <c r="M2174" i="1" a="1"/>
  <c r="M2174" i="1" s="1"/>
  <c r="F2172" i="1" a="1"/>
  <c r="F2172" i="1" s="1"/>
  <c r="H2174" i="1" a="1"/>
  <c r="H2174" i="1" s="1"/>
  <c r="I2174" i="1" a="1"/>
  <c r="I2174" i="1"/>
  <c r="J2166" i="1" a="1"/>
  <c r="J2166" i="1" s="1"/>
  <c r="L2167" i="1" a="1"/>
  <c r="L2167" i="1" s="1"/>
  <c r="O2166" i="1" a="1"/>
  <c r="O2166" i="1" s="1"/>
  <c r="K2167" i="1" a="1"/>
  <c r="K2167" i="1" s="1"/>
  <c r="Q2166" i="1" a="1"/>
  <c r="Q2166" i="1"/>
  <c r="N2168" i="1" a="1"/>
  <c r="N2168" i="1" s="1"/>
  <c r="F2166" i="1" a="1"/>
  <c r="F2166" i="1" s="1"/>
  <c r="H2170" i="1" a="1"/>
  <c r="H2170" i="1" s="1"/>
  <c r="L2169" i="1" a="1"/>
  <c r="L2169" i="1" s="1"/>
  <c r="H2169" i="1" a="1"/>
  <c r="H2169" i="1"/>
  <c r="F2169" i="1" a="1"/>
  <c r="F2169" i="1"/>
  <c r="H2168" i="1" a="1"/>
  <c r="H2168" i="1"/>
  <c r="G2168" i="1" a="1"/>
  <c r="G2168" i="1" s="1"/>
  <c r="M2166" i="1" a="1"/>
  <c r="M2166" i="1"/>
  <c r="Q2167" i="1" a="1"/>
  <c r="Q2167" i="1" s="1"/>
  <c r="G2166" i="1" a="1"/>
  <c r="G2166" i="1"/>
  <c r="N2167" i="1" a="1"/>
  <c r="N2167" i="1"/>
  <c r="P2170" i="1" a="1"/>
  <c r="P2170" i="1" s="1"/>
  <c r="O2170" i="1" a="1"/>
  <c r="O2170" i="1" s="1"/>
  <c r="N2170" i="1" a="1"/>
  <c r="N2170" i="1"/>
  <c r="K2169" i="1" a="1"/>
  <c r="K2169" i="1" s="1"/>
  <c r="N2166" i="1" a="1"/>
  <c r="N2166" i="1" s="1"/>
  <c r="M2170" i="1" a="1"/>
  <c r="M2170" i="1" s="1"/>
  <c r="L2170" i="1" a="1"/>
  <c r="L2170" i="1" s="1"/>
  <c r="K2170" i="1" a="1"/>
  <c r="K2170" i="1" s="1"/>
  <c r="J2168" i="1" a="1"/>
  <c r="J2168" i="1" s="1"/>
  <c r="G2170" i="1" a="1"/>
  <c r="G2170" i="1"/>
  <c r="F2170" i="1" a="1"/>
  <c r="F2170" i="1" s="1"/>
  <c r="N2169" i="1" a="1"/>
  <c r="N2169" i="1" s="1"/>
  <c r="J2169" i="1" a="1"/>
  <c r="J2169" i="1" s="1"/>
  <c r="I2168" i="1" a="1"/>
  <c r="I2168" i="1" s="1"/>
  <c r="I2167" i="1" a="1"/>
  <c r="I2167" i="1" s="1"/>
  <c r="Q2168" i="1" a="1"/>
  <c r="Q2168" i="1"/>
  <c r="K2166" i="1" a="1"/>
  <c r="K2166" i="1" s="1"/>
  <c r="J2170" i="1" a="1"/>
  <c r="J2170" i="1" s="1"/>
  <c r="L2166" i="1" a="1"/>
  <c r="L2166" i="1"/>
  <c r="O2167" i="1" a="1"/>
  <c r="O2167" i="1" s="1"/>
  <c r="Q2169" i="1" a="1"/>
  <c r="Q2169" i="1" s="1"/>
  <c r="G2167" i="1" a="1"/>
  <c r="G2167" i="1" s="1"/>
  <c r="P2169" i="1" a="1"/>
  <c r="P2169" i="1" s="1"/>
  <c r="I2169" i="1" a="1"/>
  <c r="I2169" i="1" s="1"/>
  <c r="P2168" i="1" a="1"/>
  <c r="P2168" i="1" s="1"/>
  <c r="M2167" i="1" a="1"/>
  <c r="M2167" i="1" s="1"/>
  <c r="G2169" i="1" a="1"/>
  <c r="G2169" i="1"/>
  <c r="M2168" i="1" a="1"/>
  <c r="M2168" i="1"/>
  <c r="L2168" i="1" a="1"/>
  <c r="L2168" i="1"/>
  <c r="K2168" i="1" a="1"/>
  <c r="K2168" i="1" s="1"/>
  <c r="J2167" i="1" a="1"/>
  <c r="J2167" i="1"/>
  <c r="H2167" i="1" a="1"/>
  <c r="H2167" i="1" s="1"/>
  <c r="F2167" i="1" a="1"/>
  <c r="F2167" i="1" s="1"/>
  <c r="Q2164" i="1" a="1"/>
  <c r="Q2164" i="1" s="1"/>
  <c r="I2166" i="1" a="1"/>
  <c r="I2166" i="1" s="1"/>
  <c r="P2167" i="1" a="1"/>
  <c r="P2167" i="1" s="1"/>
  <c r="I2170" i="1" a="1"/>
  <c r="I2170" i="1" s="1"/>
  <c r="O2169" i="1" a="1"/>
  <c r="O2169" i="1" s="1"/>
  <c r="M2169" i="1" a="1"/>
  <c r="M2169" i="1" s="1"/>
  <c r="O2168" i="1" a="1"/>
  <c r="O2168" i="1" s="1"/>
  <c r="F2168" i="1" a="1"/>
  <c r="F2168" i="1"/>
  <c r="P2166" i="1" a="1"/>
  <c r="P2166" i="1" s="1"/>
  <c r="H2166" i="1" a="1"/>
  <c r="H2166" i="1" s="1"/>
  <c r="L2161" i="1" a="1"/>
  <c r="L2161" i="1" s="1"/>
  <c r="J2161" i="1" a="1"/>
  <c r="J2161" i="1" s="1"/>
  <c r="M2164" i="1" a="1"/>
  <c r="M2164" i="1" s="1"/>
  <c r="L2164" i="1" a="1"/>
  <c r="L2164" i="1"/>
  <c r="K2160" i="1" a="1"/>
  <c r="K2160" i="1" s="1"/>
  <c r="J2164" i="1" a="1"/>
  <c r="J2164" i="1"/>
  <c r="N2162" i="1" a="1"/>
  <c r="N2162" i="1"/>
  <c r="M2159" i="1" a="1"/>
  <c r="M2159" i="1" s="1"/>
  <c r="J2163" i="1" a="1"/>
  <c r="J2163" i="1"/>
  <c r="Q2159" i="1" a="1"/>
  <c r="Q2159" i="1"/>
  <c r="O2161" i="1" a="1"/>
  <c r="O2161" i="1" s="1"/>
  <c r="Q2161" i="1" a="1"/>
  <c r="Q2161" i="1" s="1"/>
  <c r="N2161" i="1" a="1"/>
  <c r="N2161" i="1"/>
  <c r="P2160" i="1" a="1"/>
  <c r="P2160" i="1"/>
  <c r="H2161" i="1" a="1"/>
  <c r="H2161" i="1"/>
  <c r="K2164" i="1" a="1"/>
  <c r="K2164" i="1" s="1"/>
  <c r="F2164" i="1" a="1"/>
  <c r="F2164" i="1" s="1"/>
  <c r="O2163" i="1" a="1"/>
  <c r="O2163" i="1" s="1"/>
  <c r="M2163" i="1" a="1"/>
  <c r="M2163" i="1"/>
  <c r="H2163" i="1" a="1"/>
  <c r="H2163" i="1" s="1"/>
  <c r="K2161" i="1" a="1"/>
  <c r="K2161" i="1"/>
  <c r="O2160" i="1" a="1"/>
  <c r="O2160" i="1"/>
  <c r="H2160" i="1" a="1"/>
  <c r="H2160" i="1" s="1"/>
  <c r="Q2162" i="1" a="1"/>
  <c r="Q2162" i="1"/>
  <c r="M2161" i="1" a="1"/>
  <c r="M2161" i="1" s="1"/>
  <c r="O2162" i="1" a="1"/>
  <c r="O2162" i="1" s="1"/>
  <c r="I2162" i="1" a="1"/>
  <c r="I2162" i="1"/>
  <c r="I2160" i="1" a="1"/>
  <c r="I2160" i="1" s="1"/>
  <c r="G2162" i="1" a="1"/>
  <c r="G2162" i="1" s="1"/>
  <c r="Q2160" i="1" a="1"/>
  <c r="Q2160" i="1"/>
  <c r="N2160" i="1" a="1"/>
  <c r="N2160" i="1" s="1"/>
  <c r="M2160" i="1" a="1"/>
  <c r="M2160" i="1" s="1"/>
  <c r="J2160" i="1" a="1"/>
  <c r="J2160" i="1" s="1"/>
  <c r="L2163" i="1" a="1"/>
  <c r="L2163" i="1" s="1"/>
  <c r="M2162" i="1" a="1"/>
  <c r="M2162" i="1"/>
  <c r="L2162" i="1" a="1"/>
  <c r="L2162" i="1" s="1"/>
  <c r="K2162" i="1" a="1"/>
  <c r="K2162" i="1" s="1"/>
  <c r="K2163" i="1" a="1"/>
  <c r="K2163" i="1" s="1"/>
  <c r="H2164" i="1" a="1"/>
  <c r="H2164" i="1" s="1"/>
  <c r="G2164" i="1" a="1"/>
  <c r="G2164" i="1" s="1"/>
  <c r="N2159" i="1" a="1"/>
  <c r="N2159" i="1" s="1"/>
  <c r="H2162" i="1" a="1"/>
  <c r="H2162" i="1"/>
  <c r="G2160" i="1" a="1"/>
  <c r="G2160" i="1"/>
  <c r="Q2163" i="1" a="1"/>
  <c r="Q2163" i="1"/>
  <c r="F2160" i="1" a="1"/>
  <c r="F2160" i="1"/>
  <c r="P2159" i="1" a="1"/>
  <c r="P2159" i="1" s="1"/>
  <c r="F2162" i="1" a="1"/>
  <c r="F2162" i="1" s="1"/>
  <c r="J2162" i="1" a="1"/>
  <c r="J2162" i="1" s="1"/>
  <c r="I2163" i="1" a="1"/>
  <c r="I2163" i="1" s="1"/>
  <c r="I2164" i="1" a="1"/>
  <c r="I2164" i="1"/>
  <c r="F2163" i="1" a="1"/>
  <c r="F2163" i="1" s="1"/>
  <c r="G2161" i="1" a="1"/>
  <c r="G2161" i="1" s="1"/>
  <c r="N2163" i="1" a="1"/>
  <c r="N2163" i="1" s="1"/>
  <c r="F2161" i="1" a="1"/>
  <c r="F2161" i="1" s="1"/>
  <c r="I2161" i="1" a="1"/>
  <c r="I2161" i="1" s="1"/>
  <c r="P2162" i="1" a="1"/>
  <c r="P2162" i="1"/>
  <c r="G2163" i="1" a="1"/>
  <c r="G2163" i="1" s="1"/>
  <c r="O2159" i="1" a="1"/>
  <c r="O2159" i="1" s="1"/>
  <c r="P2164" i="1" a="1"/>
  <c r="P2164" i="1"/>
  <c r="O2164" i="1" a="1"/>
  <c r="O2164" i="1"/>
  <c r="P2163" i="1" a="1"/>
  <c r="P2163" i="1"/>
  <c r="P2161" i="1" a="1"/>
  <c r="P2161" i="1" s="1"/>
  <c r="N2164" i="1" a="1"/>
  <c r="N2164" i="1" s="1"/>
  <c r="L2160" i="1" a="1"/>
  <c r="L2160" i="1" s="1"/>
  <c r="P2156" i="1" a="1"/>
  <c r="P2156" i="1" s="1"/>
  <c r="J2156" i="1" a="1"/>
  <c r="J2156" i="1"/>
  <c r="H2155" i="1" a="1"/>
  <c r="H2155" i="1" s="1"/>
  <c r="F2155" i="1" a="1"/>
  <c r="F2155" i="1" s="1"/>
  <c r="N2154" i="1" a="1"/>
  <c r="N2154" i="1"/>
  <c r="K2155" i="1" a="1"/>
  <c r="K2155" i="1" s="1"/>
  <c r="N2158" i="1" a="1"/>
  <c r="N2158" i="1"/>
  <c r="P2157" i="1" a="1"/>
  <c r="P2157" i="1"/>
  <c r="M2157" i="1" a="1"/>
  <c r="M2157" i="1"/>
  <c r="I2156" i="1" a="1"/>
  <c r="I2156" i="1"/>
  <c r="Q2156" i="1" a="1"/>
  <c r="Q2156" i="1"/>
  <c r="M2158" i="1" a="1"/>
  <c r="M2158" i="1"/>
  <c r="K2158" i="1" a="1"/>
  <c r="K2158" i="1" s="1"/>
  <c r="J2158" i="1" a="1"/>
  <c r="J2158" i="1" s="1"/>
  <c r="I2158" i="1" a="1"/>
  <c r="I2158" i="1" s="1"/>
  <c r="G2158" i="1" a="1"/>
  <c r="G2158" i="1" s="1"/>
  <c r="Q2157" i="1" a="1"/>
  <c r="Q2157" i="1" s="1"/>
  <c r="F2158" i="1" a="1"/>
  <c r="F2158" i="1"/>
  <c r="M2154" i="1" a="1"/>
  <c r="M2154" i="1" s="1"/>
  <c r="L2157" i="1" a="1"/>
  <c r="L2157" i="1" s="1"/>
  <c r="K2157" i="1" a="1"/>
  <c r="K2157" i="1"/>
  <c r="F2156" i="1" a="1"/>
  <c r="F2156" i="1" s="1"/>
  <c r="Q2154" i="1" a="1"/>
  <c r="Q2154" i="1" s="1"/>
  <c r="H2157" i="1" a="1"/>
  <c r="H2157" i="1"/>
  <c r="F2157" i="1" a="1"/>
  <c r="F2157" i="1"/>
  <c r="K2156" i="1" a="1"/>
  <c r="K2156" i="1"/>
  <c r="L2154" i="1" a="1"/>
  <c r="L2154" i="1"/>
  <c r="I2155" i="1" a="1"/>
  <c r="I2155" i="1" s="1"/>
  <c r="N2156" i="1" a="1"/>
  <c r="N2156" i="1" s="1"/>
  <c r="M2156" i="1" a="1"/>
  <c r="M2156" i="1" s="1"/>
  <c r="P2154" i="1" a="1"/>
  <c r="P2154" i="1" s="1"/>
  <c r="N2155" i="1" a="1"/>
  <c r="N2155" i="1"/>
  <c r="L2159" i="1" a="1"/>
  <c r="L2159" i="1"/>
  <c r="Q2158" i="1" a="1"/>
  <c r="Q2158" i="1"/>
  <c r="O2155" i="1" a="1"/>
  <c r="O2155" i="1" s="1"/>
  <c r="P2155" i="1" a="1"/>
  <c r="P2155" i="1"/>
  <c r="I2154" i="1" a="1"/>
  <c r="I2154" i="1"/>
  <c r="I2157" i="1" a="1"/>
  <c r="I2157" i="1"/>
  <c r="O2156" i="1" a="1"/>
  <c r="O2156" i="1"/>
  <c r="K2154" i="1" a="1"/>
  <c r="K2154" i="1"/>
  <c r="G2157" i="1" a="1"/>
  <c r="G2157" i="1"/>
  <c r="N2157" i="1" a="1"/>
  <c r="N2157" i="1"/>
  <c r="M2155" i="1" a="1"/>
  <c r="M2155" i="1" s="1"/>
  <c r="K2159" i="1" a="1"/>
  <c r="K2159" i="1" s="1"/>
  <c r="J2159" i="1" a="1"/>
  <c r="J2159" i="1" s="1"/>
  <c r="I2159" i="1" a="1"/>
  <c r="I2159" i="1" s="1"/>
  <c r="H2159" i="1" a="1"/>
  <c r="H2159" i="1"/>
  <c r="G2159" i="1" a="1"/>
  <c r="G2159" i="1"/>
  <c r="F2159" i="1" a="1"/>
  <c r="F2159" i="1" s="1"/>
  <c r="L2158" i="1" a="1"/>
  <c r="L2158" i="1"/>
  <c r="O2157" i="1" a="1"/>
  <c r="O2157" i="1" s="1"/>
  <c r="H2156" i="1" a="1"/>
  <c r="H2156" i="1" s="1"/>
  <c r="Q2155" i="1" a="1"/>
  <c r="Q2155" i="1" s="1"/>
  <c r="L2155" i="1" a="1"/>
  <c r="L2155" i="1" s="1"/>
  <c r="L2156" i="1" a="1"/>
  <c r="L2156" i="1"/>
  <c r="J2154" i="1" a="1"/>
  <c r="J2154" i="1"/>
  <c r="G2156" i="1" a="1"/>
  <c r="G2156" i="1" s="1"/>
  <c r="J2155" i="1" a="1"/>
  <c r="J2155" i="1"/>
  <c r="O2154" i="1" a="1"/>
  <c r="O2154" i="1" s="1"/>
  <c r="G2155" i="1" a="1"/>
  <c r="G2155" i="1"/>
  <c r="P2158" i="1" a="1"/>
  <c r="P2158" i="1"/>
  <c r="O2158" i="1" a="1"/>
  <c r="O2158" i="1" s="1"/>
  <c r="H2158" i="1" a="1"/>
  <c r="H2158" i="1"/>
  <c r="J2157" i="1" a="1"/>
  <c r="J2157" i="1" s="1"/>
  <c r="M2153" i="1" a="1"/>
  <c r="M2153" i="1"/>
  <c r="F2151" i="1" a="1"/>
  <c r="F2151" i="1"/>
  <c r="H2152" i="1" a="1"/>
  <c r="H2152" i="1"/>
  <c r="K2153" i="1" a="1"/>
  <c r="K2153" i="1" s="1"/>
  <c r="Q2150" i="1" a="1"/>
  <c r="Q2150" i="1" s="1"/>
  <c r="I2150" i="1" a="1"/>
  <c r="I2150" i="1"/>
  <c r="Q2152" i="1" a="1"/>
  <c r="Q2152" i="1"/>
  <c r="G2150" i="1" a="1"/>
  <c r="G2150" i="1" s="1"/>
  <c r="O2149" i="1" a="1"/>
  <c r="O2149" i="1" s="1"/>
  <c r="J2149" i="1" a="1"/>
  <c r="J2149" i="1" s="1"/>
  <c r="G2149" i="1" a="1"/>
  <c r="G2149" i="1"/>
  <c r="O2151" i="1" a="1"/>
  <c r="O2151" i="1"/>
  <c r="L2150" i="1" a="1"/>
  <c r="L2150" i="1" s="1"/>
  <c r="M2151" i="1" a="1"/>
  <c r="M2151" i="1" s="1"/>
  <c r="Q2149" i="1" a="1"/>
  <c r="Q2149" i="1"/>
  <c r="Q2148" i="1" a="1"/>
  <c r="Q2148" i="1" s="1"/>
  <c r="L2153" i="1" a="1"/>
  <c r="L2153" i="1" s="1"/>
  <c r="L2152" i="1" a="1"/>
  <c r="L2152" i="1" s="1"/>
  <c r="J2150" i="1" a="1"/>
  <c r="J2150" i="1" s="1"/>
  <c r="O2150" i="1" a="1"/>
  <c r="O2150" i="1" s="1"/>
  <c r="P2153" i="1" a="1"/>
  <c r="P2153" i="1" s="1"/>
  <c r="M2149" i="1" a="1"/>
  <c r="M2149" i="1"/>
  <c r="F2154" i="1" a="1"/>
  <c r="F2154" i="1" s="1"/>
  <c r="F2150" i="1" a="1"/>
  <c r="F2150" i="1"/>
  <c r="H2154" i="1" a="1"/>
  <c r="H2154" i="1" s="1"/>
  <c r="J2151" i="1" a="1"/>
  <c r="J2151" i="1" s="1"/>
  <c r="G2151" i="1" a="1"/>
  <c r="G2151" i="1"/>
  <c r="I2153" i="1" a="1"/>
  <c r="I2153" i="1"/>
  <c r="G2154" i="1" a="1"/>
  <c r="G2154" i="1" s="1"/>
  <c r="O2153" i="1" a="1"/>
  <c r="O2153" i="1"/>
  <c r="J2153" i="1" a="1"/>
  <c r="J2153" i="1"/>
  <c r="H2153" i="1" a="1"/>
  <c r="H2153" i="1"/>
  <c r="N2149" i="1" a="1"/>
  <c r="N2149" i="1" s="1"/>
  <c r="G2153" i="1" a="1"/>
  <c r="G2153" i="1" s="1"/>
  <c r="F2153" i="1" a="1"/>
  <c r="F2153" i="1" s="1"/>
  <c r="H2150" i="1" a="1"/>
  <c r="H2150" i="1" s="1"/>
  <c r="P2152" i="1" a="1"/>
  <c r="P2152" i="1" s="1"/>
  <c r="F2149" i="1" a="1"/>
  <c r="F2149" i="1" s="1"/>
  <c r="K2152" i="1" a="1"/>
  <c r="K2152" i="1"/>
  <c r="N2150" i="1" a="1"/>
  <c r="N2150" i="1"/>
  <c r="K2149" i="1" a="1"/>
  <c r="K2149" i="1" s="1"/>
  <c r="P2149" i="1" a="1"/>
  <c r="P2149" i="1"/>
  <c r="J2152" i="1" a="1"/>
  <c r="J2152" i="1" s="1"/>
  <c r="I2152" i="1" a="1"/>
  <c r="I2152" i="1"/>
  <c r="P2151" i="1" a="1"/>
  <c r="P2151" i="1" s="1"/>
  <c r="N2151" i="1" a="1"/>
  <c r="N2151" i="1" s="1"/>
  <c r="I2149" i="1" a="1"/>
  <c r="I2149" i="1" s="1"/>
  <c r="M2150" i="1" a="1"/>
  <c r="M2150" i="1"/>
  <c r="L2151" i="1" a="1"/>
  <c r="L2151" i="1" s="1"/>
  <c r="P2150" i="1" a="1"/>
  <c r="P2150" i="1" s="1"/>
  <c r="H2151" i="1" a="1"/>
  <c r="H2151" i="1" s="1"/>
  <c r="O2152" i="1" a="1"/>
  <c r="O2152" i="1"/>
  <c r="N2152" i="1" a="1"/>
  <c r="N2152" i="1"/>
  <c r="K2151" i="1" a="1"/>
  <c r="K2151" i="1" s="1"/>
  <c r="I2151" i="1" a="1"/>
  <c r="I2151" i="1"/>
  <c r="G2152" i="1" a="1"/>
  <c r="G2152" i="1" s="1"/>
  <c r="K2150" i="1" a="1"/>
  <c r="K2150" i="1" s="1"/>
  <c r="L2149" i="1" a="1"/>
  <c r="L2149" i="1" s="1"/>
  <c r="Q2153" i="1" a="1"/>
  <c r="Q2153" i="1"/>
  <c r="N2153" i="1" a="1"/>
  <c r="N2153" i="1"/>
  <c r="Q2151" i="1" a="1"/>
  <c r="Q2151" i="1"/>
  <c r="H2149" i="1" a="1"/>
  <c r="H2149" i="1" s="1"/>
  <c r="M2152" i="1" a="1"/>
  <c r="M2152" i="1"/>
  <c r="F2152" i="1" a="1"/>
  <c r="F2152" i="1" s="1"/>
  <c r="Q2144" i="1" a="1"/>
  <c r="Q2144" i="1" s="1"/>
  <c r="G2148" i="1" a="1"/>
  <c r="G2148" i="1"/>
  <c r="K2148" i="1" a="1"/>
  <c r="K2148" i="1" s="1"/>
  <c r="O2146" i="1" a="1"/>
  <c r="O2146" i="1"/>
  <c r="M2146" i="1" a="1"/>
  <c r="M2146" i="1" s="1"/>
  <c r="G2146" i="1" a="1"/>
  <c r="G2146" i="1"/>
  <c r="I2145" i="1" a="1"/>
  <c r="I2145" i="1"/>
  <c r="Q2143" i="1" a="1"/>
  <c r="Q2143" i="1" s="1"/>
  <c r="I2146" i="1" a="1"/>
  <c r="I2146" i="1"/>
  <c r="J2148" i="1" a="1"/>
  <c r="J2148" i="1" s="1"/>
  <c r="Q2145" i="1" a="1"/>
  <c r="Q2145" i="1" s="1"/>
  <c r="O2144" i="1" a="1"/>
  <c r="O2144" i="1"/>
  <c r="I2148" i="1" a="1"/>
  <c r="I2148" i="1" s="1"/>
  <c r="H2148" i="1" a="1"/>
  <c r="H2148" i="1" s="1"/>
  <c r="F2148" i="1" a="1"/>
  <c r="F2148" i="1" s="1"/>
  <c r="J2147" i="1" a="1"/>
  <c r="J2147" i="1" s="1"/>
  <c r="H2144" i="1" a="1"/>
  <c r="H2144" i="1" s="1"/>
  <c r="M2147" i="1" a="1"/>
  <c r="M2147" i="1" s="1"/>
  <c r="L2145" i="1" a="1"/>
  <c r="L2145" i="1" s="1"/>
  <c r="J2145" i="1" a="1"/>
  <c r="J2145" i="1"/>
  <c r="Q2147" i="1" a="1"/>
  <c r="Q2147" i="1" s="1"/>
  <c r="G2145" i="1" a="1"/>
  <c r="G2145" i="1"/>
  <c r="K2144" i="1" a="1"/>
  <c r="K2144" i="1" s="1"/>
  <c r="G2147" i="1" a="1"/>
  <c r="G2147" i="1"/>
  <c r="N2145" i="1" a="1"/>
  <c r="N2145" i="1"/>
  <c r="M2144" i="1" a="1"/>
  <c r="M2144" i="1"/>
  <c r="I2144" i="1" a="1"/>
  <c r="I2144" i="1" s="1"/>
  <c r="J2144" i="1" a="1"/>
  <c r="J2144" i="1" s="1"/>
  <c r="P2147" i="1" a="1"/>
  <c r="P2147" i="1" s="1"/>
  <c r="N2147" i="1" a="1"/>
  <c r="N2147" i="1"/>
  <c r="L2147" i="1" a="1"/>
  <c r="L2147" i="1"/>
  <c r="H2146" i="1" a="1"/>
  <c r="H2146" i="1" s="1"/>
  <c r="F2146" i="1" a="1"/>
  <c r="F2146" i="1"/>
  <c r="H2145" i="1" a="1"/>
  <c r="H2145" i="1" s="1"/>
  <c r="G2144" i="1" a="1"/>
  <c r="G2144" i="1" s="1"/>
  <c r="K2146" i="1" a="1"/>
  <c r="K2146" i="1" s="1"/>
  <c r="M2145" i="1" a="1"/>
  <c r="M2145" i="1" s="1"/>
  <c r="L2144" i="1" a="1"/>
  <c r="L2144" i="1"/>
  <c r="K2145" i="1" a="1"/>
  <c r="K2145" i="1" s="1"/>
  <c r="N2144" i="1" a="1"/>
  <c r="N2144" i="1" s="1"/>
  <c r="I2147" i="1" a="1"/>
  <c r="I2147" i="1"/>
  <c r="F2144" i="1" a="1"/>
  <c r="F2144" i="1" s="1"/>
  <c r="P2148" i="1" a="1"/>
  <c r="P2148" i="1" s="1"/>
  <c r="O2147" i="1" a="1"/>
  <c r="O2147" i="1" s="1"/>
  <c r="K2147" i="1" a="1"/>
  <c r="K2147" i="1"/>
  <c r="H2147" i="1" a="1"/>
  <c r="H2147" i="1" s="1"/>
  <c r="Q2146" i="1" a="1"/>
  <c r="Q2146" i="1" s="1"/>
  <c r="N2146" i="1" a="1"/>
  <c r="N2146" i="1"/>
  <c r="O2148" i="1" a="1"/>
  <c r="O2148" i="1"/>
  <c r="F2145" i="1" a="1"/>
  <c r="F2145" i="1" s="1"/>
  <c r="F2147" i="1" a="1"/>
  <c r="F2147" i="1" s="1"/>
  <c r="P2145" i="1" a="1"/>
  <c r="P2145" i="1" s="1"/>
  <c r="O2145" i="1" a="1"/>
  <c r="O2145" i="1"/>
  <c r="P2143" i="1" a="1"/>
  <c r="P2143" i="1"/>
  <c r="P2144" i="1" a="1"/>
  <c r="P2144" i="1"/>
  <c r="N2148" i="1" a="1"/>
  <c r="N2148" i="1" s="1"/>
  <c r="M2148" i="1" a="1"/>
  <c r="M2148" i="1" s="1"/>
  <c r="P2146" i="1" a="1"/>
  <c r="P2146" i="1"/>
  <c r="J2146" i="1" a="1"/>
  <c r="J2146" i="1" s="1"/>
  <c r="L2148" i="1" a="1"/>
  <c r="L2148" i="1"/>
  <c r="L2146" i="1" a="1"/>
  <c r="L2146" i="1" s="1"/>
  <c r="Q2141" i="1" a="1"/>
  <c r="Q2141" i="1" s="1"/>
  <c r="K2140" i="1" a="1"/>
  <c r="K2140" i="1"/>
  <c r="F2141" i="1" a="1"/>
  <c r="F2141" i="1"/>
  <c r="M2141" i="1" a="1"/>
  <c r="M2141" i="1" s="1"/>
  <c r="G2140" i="1" a="1"/>
  <c r="G2140" i="1" s="1"/>
  <c r="M2139" i="1" a="1"/>
  <c r="M2139" i="1"/>
  <c r="M2142" i="1" a="1"/>
  <c r="M2142" i="1" s="1"/>
  <c r="Q2139" i="1" a="1"/>
  <c r="Q2139" i="1" s="1"/>
  <c r="O2143" i="1" a="1"/>
  <c r="O2143" i="1" s="1"/>
  <c r="Q2140" i="1" a="1"/>
  <c r="Q2140" i="1" s="1"/>
  <c r="L2143" i="1" a="1"/>
  <c r="L2143" i="1" s="1"/>
  <c r="H2143" i="1" a="1"/>
  <c r="H2143" i="1"/>
  <c r="J2143" i="1" a="1"/>
  <c r="J2143" i="1"/>
  <c r="K2139" i="1" a="1"/>
  <c r="K2139" i="1" s="1"/>
  <c r="O2142" i="1" a="1"/>
  <c r="O2142" i="1"/>
  <c r="P2138" i="1" a="1"/>
  <c r="P2138" i="1" s="1"/>
  <c r="I2142" i="1" a="1"/>
  <c r="I2142" i="1" s="1"/>
  <c r="N2141" i="1" a="1"/>
  <c r="N2141" i="1" s="1"/>
  <c r="O2140" i="1" a="1"/>
  <c r="O2140" i="1" s="1"/>
  <c r="N2143" i="1" a="1"/>
  <c r="N2143" i="1" s="1"/>
  <c r="M2143" i="1" a="1"/>
  <c r="M2143" i="1"/>
  <c r="H2140" i="1" a="1"/>
  <c r="H2140" i="1"/>
  <c r="K2143" i="1" a="1"/>
  <c r="K2143" i="1"/>
  <c r="Q2138" i="1" a="1"/>
  <c r="Q2138" i="1" s="1"/>
  <c r="I2143" i="1" a="1"/>
  <c r="I2143" i="1"/>
  <c r="G2143" i="1" a="1"/>
  <c r="G2143" i="1" s="1"/>
  <c r="N2139" i="1" a="1"/>
  <c r="N2139" i="1"/>
  <c r="F2143" i="1" a="1"/>
  <c r="F2143" i="1" s="1"/>
  <c r="K2142" i="1" a="1"/>
  <c r="K2142" i="1" s="1"/>
  <c r="H2141" i="1" a="1"/>
  <c r="H2141" i="1"/>
  <c r="Q2142" i="1" a="1"/>
  <c r="Q2142" i="1" s="1"/>
  <c r="M2140" i="1" a="1"/>
  <c r="M2140" i="1" s="1"/>
  <c r="N2140" i="1" a="1"/>
  <c r="N2140" i="1" s="1"/>
  <c r="H2139" i="1" a="1"/>
  <c r="H2139" i="1" s="1"/>
  <c r="P2142" i="1" a="1"/>
  <c r="P2142" i="1"/>
  <c r="N2142" i="1" a="1"/>
  <c r="N2142" i="1" s="1"/>
  <c r="L2141" i="1" a="1"/>
  <c r="L2141" i="1" s="1"/>
  <c r="P2139" i="1" a="1"/>
  <c r="P2139" i="1" s="1"/>
  <c r="F2139" i="1" a="1"/>
  <c r="F2139" i="1" s="1"/>
  <c r="O2138" i="1" a="1"/>
  <c r="O2138" i="1"/>
  <c r="P2140" i="1" a="1"/>
  <c r="P2140" i="1" s="1"/>
  <c r="J2142" i="1" a="1"/>
  <c r="J2142" i="1" s="1"/>
  <c r="G2142" i="1" a="1"/>
  <c r="G2142" i="1"/>
  <c r="L2140" i="1" a="1"/>
  <c r="L2140" i="1"/>
  <c r="G2139" i="1" a="1"/>
  <c r="G2139" i="1" s="1"/>
  <c r="H2142" i="1" a="1"/>
  <c r="H2142" i="1" s="1"/>
  <c r="P2141" i="1" a="1"/>
  <c r="P2141" i="1" s="1"/>
  <c r="I2141" i="1" a="1"/>
  <c r="I2141" i="1" s="1"/>
  <c r="J2140" i="1" a="1"/>
  <c r="J2140" i="1" s="1"/>
  <c r="I2140" i="1" a="1"/>
  <c r="I2140" i="1"/>
  <c r="O2141" i="1" a="1"/>
  <c r="O2141" i="1"/>
  <c r="N2138" i="1" a="1"/>
  <c r="N2138" i="1" s="1"/>
  <c r="K2141" i="1" a="1"/>
  <c r="K2141" i="1" s="1"/>
  <c r="J2141" i="1" a="1"/>
  <c r="J2141" i="1" s="1"/>
  <c r="M2138" i="1" a="1"/>
  <c r="M2138" i="1"/>
  <c r="G2141" i="1" a="1"/>
  <c r="G2141" i="1" s="1"/>
  <c r="J2139" i="1" a="1"/>
  <c r="J2139" i="1" s="1"/>
  <c r="I2139" i="1" a="1"/>
  <c r="I2139" i="1"/>
  <c r="L2138" i="1" a="1"/>
  <c r="L2138" i="1" s="1"/>
  <c r="F2140" i="1" a="1"/>
  <c r="F2140" i="1" s="1"/>
  <c r="O2139" i="1" a="1"/>
  <c r="O2139" i="1"/>
  <c r="L2139" i="1" a="1"/>
  <c r="L2139" i="1" s="1"/>
  <c r="L2142" i="1" a="1"/>
  <c r="L2142" i="1" s="1"/>
  <c r="F2142" i="1" a="1"/>
  <c r="F2142" i="1"/>
  <c r="O2134" i="1" a="1"/>
  <c r="O2134" i="1" s="1"/>
  <c r="J2134" i="1" a="1"/>
  <c r="J2134" i="1" s="1"/>
  <c r="K2133" i="1" a="1"/>
  <c r="K2133" i="1"/>
  <c r="H2134" i="1" a="1"/>
  <c r="H2134" i="1" s="1"/>
  <c r="I2133" i="1" a="1"/>
  <c r="I2133" i="1"/>
  <c r="L2133" i="1" a="1"/>
  <c r="L2133" i="1"/>
  <c r="G2136" i="1" a="1"/>
  <c r="G2136" i="1" s="1"/>
  <c r="K2135" i="1" a="1"/>
  <c r="K2135" i="1" s="1"/>
  <c r="H2133" i="1" a="1"/>
  <c r="H2133" i="1"/>
  <c r="F2137" i="1" a="1"/>
  <c r="F2137" i="1"/>
  <c r="G2137" i="1" a="1"/>
  <c r="G2137" i="1" s="1"/>
  <c r="M2137" i="1" a="1"/>
  <c r="M2137" i="1"/>
  <c r="J2137" i="1" a="1"/>
  <c r="J2137" i="1" s="1"/>
  <c r="N2136" i="1" a="1"/>
  <c r="N2136" i="1" s="1"/>
  <c r="I2137" i="1" a="1"/>
  <c r="I2137" i="1"/>
  <c r="P2136" i="1" a="1"/>
  <c r="P2136" i="1" s="1"/>
  <c r="P2133" i="1" a="1"/>
  <c r="P2133" i="1" s="1"/>
  <c r="K2138" i="1" a="1"/>
  <c r="K2138" i="1"/>
  <c r="P2134" i="1" a="1"/>
  <c r="P2134" i="1" s="1"/>
  <c r="J2138" i="1" a="1"/>
  <c r="J2138" i="1" s="1"/>
  <c r="Q2136" i="1" a="1"/>
  <c r="Q2136" i="1" s="1"/>
  <c r="H2138" i="1" a="1"/>
  <c r="H2138" i="1"/>
  <c r="M2134" i="1" a="1"/>
  <c r="M2134" i="1"/>
  <c r="I2138" i="1" a="1"/>
  <c r="I2138" i="1" s="1"/>
  <c r="F2138" i="1" a="1"/>
  <c r="F2138" i="1" s="1"/>
  <c r="O2136" i="1" a="1"/>
  <c r="O2136" i="1"/>
  <c r="H2136" i="1" a="1"/>
  <c r="H2136" i="1" s="1"/>
  <c r="F2136" i="1" a="1"/>
  <c r="F2136" i="1" s="1"/>
  <c r="Q2135" i="1" a="1"/>
  <c r="Q2135" i="1"/>
  <c r="M2135" i="1" a="1"/>
  <c r="M2135" i="1" s="1"/>
  <c r="F2134" i="1" a="1"/>
  <c r="F2134" i="1"/>
  <c r="O2135" i="1" a="1"/>
  <c r="O2135" i="1"/>
  <c r="L2135" i="1" a="1"/>
  <c r="L2135" i="1"/>
  <c r="H2135" i="1" a="1"/>
  <c r="H2135" i="1" s="1"/>
  <c r="K2134" i="1" a="1"/>
  <c r="K2134" i="1" s="1"/>
  <c r="Q2133" i="1" a="1"/>
  <c r="Q2133" i="1" s="1"/>
  <c r="F2135" i="1" a="1"/>
  <c r="F2135" i="1"/>
  <c r="L2134" i="1" a="1"/>
  <c r="L2134" i="1" s="1"/>
  <c r="G2138" i="1" a="1"/>
  <c r="G2138" i="1" s="1"/>
  <c r="I2136" i="1" a="1"/>
  <c r="I2136" i="1" s="1"/>
  <c r="Q2137" i="1" a="1"/>
  <c r="Q2137" i="1" s="1"/>
  <c r="P2137" i="1" a="1"/>
  <c r="P2137" i="1" s="1"/>
  <c r="P2135" i="1" a="1"/>
  <c r="P2135" i="1" s="1"/>
  <c r="N2134" i="1" a="1"/>
  <c r="N2134" i="1" s="1"/>
  <c r="J2135" i="1" a="1"/>
  <c r="J2135" i="1" s="1"/>
  <c r="G2135" i="1" a="1"/>
  <c r="G2135" i="1" s="1"/>
  <c r="J2133" i="1" a="1"/>
  <c r="J2133" i="1" s="1"/>
  <c r="O2137" i="1" a="1"/>
  <c r="O2137" i="1"/>
  <c r="M2136" i="1" a="1"/>
  <c r="M2136" i="1" s="1"/>
  <c r="Q2134" i="1" a="1"/>
  <c r="Q2134" i="1" s="1"/>
  <c r="G2134" i="1" a="1"/>
  <c r="G2134" i="1" s="1"/>
  <c r="N2137" i="1" a="1"/>
  <c r="N2137" i="1" s="1"/>
  <c r="I2134" i="1" a="1"/>
  <c r="I2134" i="1"/>
  <c r="L2137" i="1" a="1"/>
  <c r="L2137" i="1" s="1"/>
  <c r="L2136" i="1" a="1"/>
  <c r="L2136" i="1" s="1"/>
  <c r="N2135" i="1" a="1"/>
  <c r="N2135" i="1"/>
  <c r="I2135" i="1" a="1"/>
  <c r="I2135" i="1" s="1"/>
  <c r="O2133" i="1" a="1"/>
  <c r="O2133" i="1" s="1"/>
  <c r="M2133" i="1" a="1"/>
  <c r="M2133" i="1"/>
  <c r="N2133" i="1" a="1"/>
  <c r="N2133" i="1"/>
  <c r="K2137" i="1" a="1"/>
  <c r="K2137" i="1"/>
  <c r="H2137" i="1" a="1"/>
  <c r="H2137" i="1" s="1"/>
  <c r="K2136" i="1" a="1"/>
  <c r="K2136" i="1" s="1"/>
  <c r="J2136" i="1" a="1"/>
  <c r="J2136" i="1" s="1"/>
  <c r="N2129" i="1" a="1"/>
  <c r="N2129" i="1" s="1"/>
  <c r="O2132" i="1" a="1"/>
  <c r="O2132" i="1" s="1"/>
  <c r="N2132" i="1" a="1"/>
  <c r="N2132" i="1" s="1"/>
  <c r="F2128" i="1" a="1"/>
  <c r="F2128" i="1"/>
  <c r="M2132" i="1" a="1"/>
  <c r="M2132" i="1" s="1"/>
  <c r="I2132" i="1" a="1"/>
  <c r="I2132" i="1" s="1"/>
  <c r="H2132" i="1" a="1"/>
  <c r="H2132" i="1"/>
  <c r="F2132" i="1" a="1"/>
  <c r="F2132" i="1" s="1"/>
  <c r="K2130" i="1" a="1"/>
  <c r="K2130" i="1"/>
  <c r="O2131" i="1" a="1"/>
  <c r="O2131" i="1" s="1"/>
  <c r="N2131" i="1" a="1"/>
  <c r="N2131" i="1" s="1"/>
  <c r="P2129" i="1" a="1"/>
  <c r="P2129" i="1" s="1"/>
  <c r="G2131" i="1" a="1"/>
  <c r="G2131" i="1"/>
  <c r="L2129" i="1" a="1"/>
  <c r="L2129" i="1" s="1"/>
  <c r="Q2127" i="1" a="1"/>
  <c r="Q2127" i="1" s="1"/>
  <c r="F2129" i="1" a="1"/>
  <c r="F2129" i="1" s="1"/>
  <c r="M2128" i="1" a="1"/>
  <c r="M2128" i="1"/>
  <c r="P2127" i="1" a="1"/>
  <c r="P2127" i="1"/>
  <c r="Q2130" i="1" a="1"/>
  <c r="Q2130" i="1"/>
  <c r="J2130" i="1" a="1"/>
  <c r="J2130" i="1" s="1"/>
  <c r="J2129" i="1" a="1"/>
  <c r="J2129" i="1"/>
  <c r="H2128" i="1" a="1"/>
  <c r="H2128" i="1" s="1"/>
  <c r="P2130" i="1" a="1"/>
  <c r="P2130" i="1" s="1"/>
  <c r="L2130" i="1" a="1"/>
  <c r="L2130" i="1"/>
  <c r="L2128" i="1" a="1"/>
  <c r="L2128" i="1"/>
  <c r="M2129" i="1" a="1"/>
  <c r="M2129" i="1"/>
  <c r="Q2128" i="1" a="1"/>
  <c r="Q2128" i="1" s="1"/>
  <c r="H2130" i="1" a="1"/>
  <c r="H2130" i="1"/>
  <c r="K2129" i="1" a="1"/>
  <c r="K2129" i="1" s="1"/>
  <c r="G2129" i="1" a="1"/>
  <c r="G2129" i="1"/>
  <c r="I2129" i="1" a="1"/>
  <c r="I2129" i="1" s="1"/>
  <c r="Q2129" i="1" a="1"/>
  <c r="Q2129" i="1"/>
  <c r="G2132" i="1" a="1"/>
  <c r="G2132" i="1"/>
  <c r="K2132" i="1" a="1"/>
  <c r="K2132" i="1"/>
  <c r="J2131" i="1" a="1"/>
  <c r="J2131" i="1"/>
  <c r="J2132" i="1" a="1"/>
  <c r="J2132" i="1" s="1"/>
  <c r="L2131" i="1" a="1"/>
  <c r="L2131" i="1" s="1"/>
  <c r="Q2131" i="1" a="1"/>
  <c r="Q2131" i="1"/>
  <c r="O2129" i="1" a="1"/>
  <c r="O2129" i="1" s="1"/>
  <c r="H2131" i="1" a="1"/>
  <c r="H2131" i="1" s="1"/>
  <c r="O2130" i="1" a="1"/>
  <c r="O2130" i="1" s="1"/>
  <c r="G2130" i="1" a="1"/>
  <c r="G2130" i="1"/>
  <c r="N2130" i="1" a="1"/>
  <c r="N2130" i="1" s="1"/>
  <c r="F2130" i="1" a="1"/>
  <c r="F2130" i="1"/>
  <c r="M2130" i="1" a="1"/>
  <c r="M2130" i="1" s="1"/>
  <c r="J2128" i="1" a="1"/>
  <c r="J2128" i="1" s="1"/>
  <c r="M2131" i="1" a="1"/>
  <c r="M2131" i="1" s="1"/>
  <c r="F2131" i="1" a="1"/>
  <c r="F2131" i="1" s="1"/>
  <c r="I2131" i="1" a="1"/>
  <c r="I2131" i="1"/>
  <c r="P2128" i="1" a="1"/>
  <c r="P2128" i="1" s="1"/>
  <c r="O2128" i="1" a="1"/>
  <c r="O2128" i="1"/>
  <c r="H2129" i="1" a="1"/>
  <c r="H2129" i="1" s="1"/>
  <c r="G2128" i="1" a="1"/>
  <c r="G2128" i="1"/>
  <c r="K2131" i="1" a="1"/>
  <c r="K2131" i="1"/>
  <c r="P2131" i="1" a="1"/>
  <c r="P2131" i="1"/>
  <c r="I2128" i="1" a="1"/>
  <c r="I2128" i="1"/>
  <c r="G2133" i="1" a="1"/>
  <c r="G2133" i="1"/>
  <c r="F2133" i="1" a="1"/>
  <c r="F2133" i="1" s="1"/>
  <c r="I2130" i="1" a="1"/>
  <c r="I2130" i="1"/>
  <c r="N2128" i="1" a="1"/>
  <c r="N2128" i="1" s="1"/>
  <c r="Q2132" i="1" a="1"/>
  <c r="Q2132" i="1" s="1"/>
  <c r="K2128" i="1" a="1"/>
  <c r="K2128" i="1" s="1"/>
  <c r="P2132" i="1" a="1"/>
  <c r="P2132" i="1" s="1"/>
  <c r="L2132" i="1" a="1"/>
  <c r="L2132" i="1" s="1"/>
  <c r="P2122" i="1" a="1"/>
  <c r="P2122" i="1" s="1"/>
  <c r="O2126" i="1" a="1"/>
  <c r="O2126" i="1" s="1"/>
  <c r="O2122" i="1" a="1"/>
  <c r="O2122" i="1"/>
  <c r="N2126" i="1" a="1"/>
  <c r="N2126" i="1" s="1"/>
  <c r="G2126" i="1" a="1"/>
  <c r="G2126" i="1" s="1"/>
  <c r="N2125" i="1" a="1"/>
  <c r="N2125" i="1"/>
  <c r="I2123" i="1" a="1"/>
  <c r="I2123" i="1" s="1"/>
  <c r="Q2124" i="1" a="1"/>
  <c r="Q2124" i="1"/>
  <c r="P2124" i="1" a="1"/>
  <c r="P2124" i="1"/>
  <c r="I2125" i="1" a="1"/>
  <c r="I2125" i="1"/>
  <c r="M2124" i="1" a="1"/>
  <c r="M2124" i="1" s="1"/>
  <c r="Q2122" i="1" a="1"/>
  <c r="Q2122" i="1"/>
  <c r="J2127" i="1" a="1"/>
  <c r="J2127" i="1" s="1"/>
  <c r="L2125" i="1" a="1"/>
  <c r="L2125" i="1" s="1"/>
  <c r="J2125" i="1" a="1"/>
  <c r="J2125" i="1" s="1"/>
  <c r="L2123" i="1" a="1"/>
  <c r="L2123" i="1" s="1"/>
  <c r="I2127" i="1" a="1"/>
  <c r="I2127" i="1" s="1"/>
  <c r="G2127" i="1" a="1"/>
  <c r="G2127" i="1"/>
  <c r="N2123" i="1" a="1"/>
  <c r="N2123" i="1"/>
  <c r="F2126" i="1" a="1"/>
  <c r="F2126" i="1"/>
  <c r="H2125" i="1" a="1"/>
  <c r="H2125" i="1" s="1"/>
  <c r="F2125" i="1" a="1"/>
  <c r="F2125" i="1"/>
  <c r="O2123" i="1" a="1"/>
  <c r="O2123" i="1" s="1"/>
  <c r="P2123" i="1" a="1"/>
  <c r="P2123" i="1"/>
  <c r="J2124" i="1" a="1"/>
  <c r="J2124" i="1"/>
  <c r="Q2126" i="1" a="1"/>
  <c r="Q2126" i="1"/>
  <c r="N2124" i="1" a="1"/>
  <c r="N2124" i="1" s="1"/>
  <c r="M2126" i="1" a="1"/>
  <c r="M2126" i="1" s="1"/>
  <c r="Q2123" i="1" a="1"/>
  <c r="Q2123" i="1" s="1"/>
  <c r="Q2125" i="1" a="1"/>
  <c r="Q2125" i="1" s="1"/>
  <c r="P2125" i="1" a="1"/>
  <c r="P2125" i="1" s="1"/>
  <c r="G2123" i="1" a="1"/>
  <c r="G2123" i="1"/>
  <c r="L2126" i="1" a="1"/>
  <c r="L2126" i="1" s="1"/>
  <c r="K2126" i="1" a="1"/>
  <c r="K2126" i="1" s="1"/>
  <c r="M2125" i="1" a="1"/>
  <c r="M2125" i="1" s="1"/>
  <c r="L2124" i="1" a="1"/>
  <c r="L2124" i="1" s="1"/>
  <c r="G2125" i="1" a="1"/>
  <c r="G2125" i="1"/>
  <c r="L2122" i="1" a="1"/>
  <c r="L2122" i="1"/>
  <c r="M2123" i="1" a="1"/>
  <c r="M2123" i="1"/>
  <c r="F2123" i="1" a="1"/>
  <c r="F2123" i="1"/>
  <c r="K2124" i="1" a="1"/>
  <c r="K2124" i="1" s="1"/>
  <c r="J2126" i="1" a="1"/>
  <c r="J2126" i="1" s="1"/>
  <c r="I2126" i="1" a="1"/>
  <c r="I2126" i="1"/>
  <c r="H2126" i="1" a="1"/>
  <c r="H2126" i="1" s="1"/>
  <c r="O2124" i="1" a="1"/>
  <c r="O2124" i="1"/>
  <c r="H2124" i="1" a="1"/>
  <c r="H2124" i="1" s="1"/>
  <c r="O2125" i="1" a="1"/>
  <c r="O2125" i="1"/>
  <c r="N2122" i="1" a="1"/>
  <c r="N2122" i="1"/>
  <c r="K2123" i="1" a="1"/>
  <c r="K2123" i="1"/>
  <c r="J2123" i="1" a="1"/>
  <c r="J2123" i="1" s="1"/>
  <c r="H2123" i="1" a="1"/>
  <c r="H2123" i="1" s="1"/>
  <c r="M2122" i="1" a="1"/>
  <c r="M2122" i="1"/>
  <c r="O2127" i="1" a="1"/>
  <c r="O2127" i="1"/>
  <c r="L2127" i="1" a="1"/>
  <c r="L2127" i="1"/>
  <c r="F2124" i="1" a="1"/>
  <c r="F2124" i="1"/>
  <c r="F2127" i="1" a="1"/>
  <c r="F2127" i="1" s="1"/>
  <c r="P2126" i="1" a="1"/>
  <c r="P2126" i="1"/>
  <c r="K2125" i="1" a="1"/>
  <c r="K2125" i="1"/>
  <c r="G2124" i="1" a="1"/>
  <c r="G2124" i="1" s="1"/>
  <c r="N2127" i="1" a="1"/>
  <c r="N2127" i="1" s="1"/>
  <c r="M2127" i="1" a="1"/>
  <c r="M2127" i="1"/>
  <c r="K2127" i="1" a="1"/>
  <c r="K2127" i="1" s="1"/>
  <c r="H2127" i="1" a="1"/>
  <c r="H2127" i="1" s="1"/>
  <c r="I2124" i="1" a="1"/>
  <c r="I2124" i="1"/>
  <c r="K2121" i="1" a="1"/>
  <c r="K2121" i="1"/>
  <c r="J2121" i="1" a="1"/>
  <c r="J2121" i="1" s="1"/>
  <c r="I2117" i="1" a="1"/>
  <c r="I2117" i="1" s="1"/>
  <c r="L2117" i="1" a="1"/>
  <c r="L2117" i="1"/>
  <c r="F2121" i="1" a="1"/>
  <c r="F2121" i="1"/>
  <c r="F2120" i="1" a="1"/>
  <c r="F2120" i="1" s="1"/>
  <c r="H2120" i="1" a="1"/>
  <c r="H2120" i="1" s="1"/>
  <c r="Q2119" i="1" a="1"/>
  <c r="Q2119" i="1" s="1"/>
  <c r="P2118" i="1" a="1"/>
  <c r="P2118" i="1" s="1"/>
  <c r="G2118" i="1" a="1"/>
  <c r="G2118" i="1"/>
  <c r="M2118" i="1" a="1"/>
  <c r="M2118" i="1" s="1"/>
  <c r="H2121" i="1" a="1"/>
  <c r="H2121" i="1"/>
  <c r="O2120" i="1" a="1"/>
  <c r="O2120" i="1"/>
  <c r="K2119" i="1" a="1"/>
  <c r="K2119" i="1"/>
  <c r="Q2120" i="1" a="1"/>
  <c r="Q2120" i="1"/>
  <c r="K2117" i="1" a="1"/>
  <c r="K2117" i="1"/>
  <c r="L2120" i="1" a="1"/>
  <c r="L2120" i="1"/>
  <c r="O2119" i="1" a="1"/>
  <c r="O2119" i="1"/>
  <c r="O2118" i="1" a="1"/>
  <c r="O2118" i="1"/>
  <c r="O2117" i="1" a="1"/>
  <c r="O2117" i="1" s="1"/>
  <c r="M2117" i="1" a="1"/>
  <c r="M2117" i="1"/>
  <c r="J2120" i="1" a="1"/>
  <c r="J2120" i="1" s="1"/>
  <c r="I2120" i="1" a="1"/>
  <c r="I2120" i="1" s="1"/>
  <c r="H2117" i="1" a="1"/>
  <c r="H2117" i="1"/>
  <c r="K2122" i="1" a="1"/>
  <c r="K2122" i="1" s="1"/>
  <c r="P2117" i="1" a="1"/>
  <c r="P2117" i="1"/>
  <c r="G2119" i="1" a="1"/>
  <c r="G2119" i="1" s="1"/>
  <c r="J2122" i="1" a="1"/>
  <c r="J2122" i="1" s="1"/>
  <c r="I2122" i="1" a="1"/>
  <c r="I2122" i="1" s="1"/>
  <c r="Q2118" i="1" a="1"/>
  <c r="Q2118" i="1"/>
  <c r="G2121" i="1" a="1"/>
  <c r="G2121" i="1"/>
  <c r="P2120" i="1" a="1"/>
  <c r="P2120" i="1"/>
  <c r="H2122" i="1" a="1"/>
  <c r="H2122" i="1"/>
  <c r="G2122" i="1" a="1"/>
  <c r="G2122" i="1" s="1"/>
  <c r="F2122" i="1" a="1"/>
  <c r="F2122" i="1" s="1"/>
  <c r="M2121" i="1" a="1"/>
  <c r="M2121" i="1" s="1"/>
  <c r="Q2121" i="1" a="1"/>
  <c r="Q2121" i="1"/>
  <c r="L2121" i="1" a="1"/>
  <c r="L2121" i="1" s="1"/>
  <c r="H2118" i="1" a="1"/>
  <c r="H2118" i="1"/>
  <c r="O2121" i="1" a="1"/>
  <c r="O2121" i="1" s="1"/>
  <c r="I2121" i="1" a="1"/>
  <c r="I2121" i="1"/>
  <c r="I2119" i="1" a="1"/>
  <c r="I2119" i="1"/>
  <c r="Q2117" i="1" a="1"/>
  <c r="Q2117" i="1"/>
  <c r="J2118" i="1" a="1"/>
  <c r="J2118" i="1" s="1"/>
  <c r="N2120" i="1" a="1"/>
  <c r="N2120" i="1" s="1"/>
  <c r="M2120" i="1" a="1"/>
  <c r="M2120" i="1"/>
  <c r="K2118" i="1" a="1"/>
  <c r="K2118" i="1"/>
  <c r="P2119" i="1" a="1"/>
  <c r="P2119" i="1" s="1"/>
  <c r="G2120" i="1" a="1"/>
  <c r="G2120" i="1"/>
  <c r="J2117" i="1" a="1"/>
  <c r="J2117" i="1" s="1"/>
  <c r="N2118" i="1" a="1"/>
  <c r="N2118" i="1"/>
  <c r="L2119" i="1" a="1"/>
  <c r="L2119" i="1"/>
  <c r="H2119" i="1" a="1"/>
  <c r="H2119" i="1" s="1"/>
  <c r="I2118" i="1" a="1"/>
  <c r="I2118" i="1" s="1"/>
  <c r="F2118" i="1" a="1"/>
  <c r="F2118" i="1"/>
  <c r="J2119" i="1" a="1"/>
  <c r="J2119" i="1" s="1"/>
  <c r="N2119" i="1" a="1"/>
  <c r="N2119" i="1" s="1"/>
  <c r="F2119" i="1" a="1"/>
  <c r="F2119" i="1" s="1"/>
  <c r="M2119" i="1" a="1"/>
  <c r="M2119" i="1"/>
  <c r="P2121" i="1" a="1"/>
  <c r="P2121" i="1" s="1"/>
  <c r="N2121" i="1" a="1"/>
  <c r="N2121" i="1" s="1"/>
  <c r="K2120" i="1" a="1"/>
  <c r="K2120" i="1" s="1"/>
  <c r="N2117" i="1" a="1"/>
  <c r="N2117" i="1" s="1"/>
  <c r="L2118" i="1" a="1"/>
  <c r="L2118" i="1"/>
  <c r="K2115" i="1" a="1"/>
  <c r="K2115" i="1" s="1"/>
  <c r="G2116" i="1" a="1"/>
  <c r="G2116" i="1" s="1"/>
  <c r="Q2115" i="1" a="1"/>
  <c r="Q2115" i="1" s="1"/>
  <c r="M2115" i="1" a="1"/>
  <c r="M2115" i="1" s="1"/>
  <c r="J2115" i="1" a="1"/>
  <c r="J2115" i="1" s="1"/>
  <c r="F2115" i="1" a="1"/>
  <c r="F2115" i="1"/>
  <c r="G2117" i="1" a="1"/>
  <c r="G2117" i="1"/>
  <c r="F2117" i="1" a="1"/>
  <c r="F2117" i="1"/>
  <c r="Q2116" i="1" a="1"/>
  <c r="Q2116" i="1" s="1"/>
  <c r="K2116" i="1" a="1"/>
  <c r="K2116" i="1" s="1"/>
  <c r="P2116" i="1" a="1"/>
  <c r="P2116" i="1" s="1"/>
  <c r="N2116" i="1" a="1"/>
  <c r="N2116" i="1" s="1"/>
  <c r="N2115" i="1" a="1"/>
  <c r="N2115" i="1"/>
  <c r="H2115" i="1" a="1"/>
  <c r="H2115" i="1" s="1"/>
  <c r="G2115" i="1" a="1"/>
  <c r="G2115" i="1"/>
  <c r="I2116" i="1" a="1"/>
  <c r="I2116" i="1" s="1"/>
  <c r="F2116" i="1" a="1"/>
  <c r="F2116" i="1" s="1"/>
  <c r="O2115" i="1" a="1"/>
  <c r="O2115" i="1" s="1"/>
  <c r="O2116" i="1" a="1"/>
  <c r="O2116" i="1" s="1"/>
  <c r="M2116" i="1" a="1"/>
  <c r="M2116" i="1"/>
  <c r="L2116" i="1" a="1"/>
  <c r="L2116" i="1" s="1"/>
  <c r="J2116" i="1" a="1"/>
  <c r="J2116" i="1" s="1"/>
  <c r="H2116" i="1" a="1"/>
  <c r="H2116" i="1" s="1"/>
  <c r="P2115" i="1" a="1"/>
  <c r="P2115" i="1" s="1"/>
  <c r="L2115" i="1" a="1"/>
  <c r="L2115" i="1"/>
  <c r="I2115" i="1" a="1"/>
  <c r="I2115" i="1" s="1"/>
  <c r="N2020" i="1" a="1"/>
  <c r="N2020" i="1"/>
  <c r="P2020" i="1" a="1"/>
  <c r="P2020" i="1" s="1"/>
  <c r="L2021" i="1" a="1"/>
  <c r="L2021" i="1" s="1"/>
  <c r="Q2021" i="1" a="1"/>
  <c r="Q2021" i="1" s="1"/>
  <c r="Q2020" i="1" a="1"/>
  <c r="Q2020" i="1"/>
  <c r="G2021" i="1" a="1"/>
  <c r="G2021" i="1"/>
  <c r="F2021" i="1" a="1"/>
  <c r="F2021" i="1" s="1"/>
  <c r="M2020" i="1" a="1"/>
  <c r="M2020" i="1" s="1"/>
  <c r="N2021" i="1" a="1"/>
  <c r="N2021" i="1"/>
  <c r="M2021" i="1" a="1"/>
  <c r="M2021" i="1"/>
  <c r="K2021" i="1" a="1"/>
  <c r="K2021" i="1"/>
  <c r="K2020" i="1" a="1"/>
  <c r="K2020" i="1" s="1"/>
  <c r="L2020" i="1" a="1"/>
  <c r="L2020" i="1"/>
  <c r="I2021" i="1" a="1"/>
  <c r="I2021" i="1" s="1"/>
  <c r="O2020" i="1" a="1"/>
  <c r="O2020" i="1" s="1"/>
  <c r="H2021" i="1" a="1"/>
  <c r="H2021" i="1"/>
  <c r="J2021" i="1" a="1"/>
  <c r="J2021" i="1" s="1"/>
  <c r="O2021" i="1" a="1"/>
  <c r="O2021" i="1" s="1"/>
  <c r="P2021" i="1" a="1"/>
  <c r="P2021" i="1" s="1"/>
  <c r="O2015" i="1" a="1"/>
  <c r="O2015" i="1"/>
  <c r="N2015" i="1" a="1"/>
  <c r="N2015" i="1"/>
  <c r="I2015" i="1" a="1"/>
  <c r="I2015" i="1" s="1"/>
  <c r="H2015" i="1" a="1"/>
  <c r="H2015" i="1" s="1"/>
  <c r="G2018" i="1" a="1"/>
  <c r="G2018" i="1" s="1"/>
  <c r="G2019" i="1" s="1" a="1"/>
  <c r="G2019" i="1" s="1"/>
  <c r="O2019" i="1" a="1"/>
  <c r="O2019" i="1" s="1"/>
  <c r="L2017" i="1"/>
  <c r="K2016" i="1" a="1"/>
  <c r="K2016" i="1" s="1"/>
  <c r="G2017" i="1" a="1"/>
  <c r="G2017" i="1" s="1"/>
  <c r="I2016" i="1" a="1"/>
  <c r="I2016" i="1" s="1"/>
  <c r="I2017" i="1" s="1" a="1"/>
  <c r="I2017" i="1" s="1"/>
  <c r="P2015" i="1" a="1"/>
  <c r="P2015" i="1"/>
  <c r="P2016" i="1" a="1"/>
  <c r="P2016" i="1"/>
  <c r="P2017" i="1" s="1" a="1"/>
  <c r="P2017" i="1" s="1"/>
  <c r="P2018" i="1" a="1"/>
  <c r="P2018" i="1" s="1"/>
  <c r="P2019" i="1" s="1" a="1"/>
  <c r="P2019" i="1" s="1"/>
  <c r="F2018" i="1" a="1"/>
  <c r="F2018" i="1" s="1"/>
  <c r="G2016" i="1" a="1"/>
  <c r="G2016" i="1"/>
  <c r="L2019" i="1"/>
  <c r="F2019" i="1" a="1"/>
  <c r="F2019" i="1" s="1"/>
  <c r="Q2018" i="1" a="1"/>
  <c r="Q2018" i="1" s="1"/>
  <c r="Q2019" i="1" s="1" a="1"/>
  <c r="Q2019" i="1" s="1"/>
  <c r="M2015" i="1" a="1"/>
  <c r="M2015" i="1"/>
  <c r="O2018" i="1" a="1"/>
  <c r="O2018" i="1" s="1"/>
  <c r="J2018" i="1" a="1"/>
  <c r="J2018" i="1"/>
  <c r="J2019" i="1" s="1" a="1"/>
  <c r="J2019" i="1" s="1"/>
  <c r="K2015" i="1" a="1"/>
  <c r="K2015" i="1" s="1"/>
  <c r="J2016" i="1" a="1"/>
  <c r="J2016" i="1" s="1"/>
  <c r="J2017" i="1" s="1" a="1"/>
  <c r="J2017" i="1" s="1"/>
  <c r="K2018" i="1" a="1"/>
  <c r="K2018" i="1"/>
  <c r="N2018" i="1" a="1"/>
  <c r="N2018" i="1" s="1"/>
  <c r="N2019" i="1" s="1" a="1"/>
  <c r="N2019" i="1" s="1"/>
  <c r="L2016" i="1" a="1"/>
  <c r="L2016" i="1" s="1"/>
  <c r="L2017" i="1" s="1" a="1"/>
  <c r="J2015" i="1" a="1"/>
  <c r="J2015" i="1"/>
  <c r="M2018" i="1" a="1"/>
  <c r="M2018" i="1" s="1"/>
  <c r="M2019" i="1" s="1" a="1"/>
  <c r="M2019" i="1" s="1"/>
  <c r="Q2016" i="1" a="1"/>
  <c r="Q2016" i="1" s="1"/>
  <c r="Q2017" i="1" s="1" a="1"/>
  <c r="Q2017" i="1" s="1"/>
  <c r="H2017" i="1" a="1"/>
  <c r="H2017" i="1" s="1"/>
  <c r="N2016" i="1" a="1"/>
  <c r="N2016" i="1" s="1"/>
  <c r="N2017" i="1" s="1" a="1"/>
  <c r="N2017" i="1" s="1"/>
  <c r="L2015" i="1" a="1"/>
  <c r="L2015" i="1" s="1"/>
  <c r="M2016" i="1" a="1"/>
  <c r="M2016" i="1" s="1"/>
  <c r="M2017" i="1" s="1" a="1"/>
  <c r="M2017" i="1" s="1"/>
  <c r="O2016" i="1" a="1"/>
  <c r="O2016" i="1" s="1"/>
  <c r="O2017" i="1" s="1" a="1"/>
  <c r="O2017" i="1" s="1"/>
  <c r="F2016" i="1" a="1"/>
  <c r="F2016" i="1"/>
  <c r="H2016" i="1" a="1"/>
  <c r="H2016" i="1"/>
  <c r="J2020" i="1" a="1"/>
  <c r="J2020" i="1"/>
  <c r="L2018" i="1" a="1"/>
  <c r="L2018" i="1" s="1"/>
  <c r="L2019" i="1" s="1" a="1"/>
  <c r="I2020" i="1" a="1"/>
  <c r="I2020" i="1"/>
  <c r="F2017" i="1" a="1"/>
  <c r="F2017" i="1"/>
  <c r="G2015" i="1" a="1"/>
  <c r="G2015" i="1"/>
  <c r="H2020" i="1" a="1"/>
  <c r="H2020" i="1"/>
  <c r="G2020" i="1" a="1"/>
  <c r="G2020" i="1"/>
  <c r="F2020" i="1" a="1"/>
  <c r="F2020" i="1" s="1"/>
  <c r="K2017" i="1" a="1"/>
  <c r="K2017" i="1"/>
  <c r="K2019" i="1" a="1"/>
  <c r="K2019" i="1"/>
  <c r="I2018" i="1" a="1"/>
  <c r="I2018" i="1" s="1"/>
  <c r="I2019" i="1" s="1" a="1"/>
  <c r="I2019" i="1" s="1"/>
  <c r="Q2015" i="1" a="1"/>
  <c r="Q2015" i="1" s="1"/>
  <c r="H2018" i="1" a="1"/>
  <c r="H2018" i="1" s="1"/>
  <c r="H2019" i="1" s="1" a="1"/>
  <c r="H2019" i="1" s="1"/>
  <c r="L2013" i="1" a="1"/>
  <c r="L2013" i="1" s="1"/>
  <c r="L2014" i="1" s="1" a="1"/>
  <c r="L2014" i="1" s="1"/>
  <c r="M2011" i="1" a="1"/>
  <c r="M2011" i="1" s="1"/>
  <c r="O2010" i="1" a="1"/>
  <c r="O2010" i="1"/>
  <c r="J2014" i="1" a="1"/>
  <c r="J2014" i="1" s="1"/>
  <c r="H2014" i="1" a="1"/>
  <c r="H2014" i="1" s="1"/>
  <c r="L2010" i="1" a="1"/>
  <c r="L2010" i="1" s="1"/>
  <c r="Q2013" i="1" a="1"/>
  <c r="Q2013" i="1"/>
  <c r="P2013" i="1" a="1"/>
  <c r="P2013" i="1" s="1"/>
  <c r="K2011" i="1" a="1"/>
  <c r="K2011" i="1" s="1"/>
  <c r="J2010" i="1" a="1"/>
  <c r="J2010" i="1" s="1"/>
  <c r="O2013" i="1" a="1"/>
  <c r="O2013" i="1" s="1"/>
  <c r="O2014" i="1" s="1" a="1"/>
  <c r="O2014" i="1" s="1"/>
  <c r="N2013" i="1" a="1"/>
  <c r="N2013" i="1" s="1"/>
  <c r="N2014" i="1" s="1" a="1"/>
  <c r="N2014" i="1" s="1"/>
  <c r="F2013" i="1" a="1"/>
  <c r="F2013" i="1" s="1"/>
  <c r="F2014" i="1" s="1" a="1"/>
  <c r="F2014" i="1" s="1"/>
  <c r="M2013" i="1" a="1"/>
  <c r="M2013" i="1"/>
  <c r="P2010" i="1" a="1"/>
  <c r="P2010" i="1"/>
  <c r="H2011" i="1" a="1"/>
  <c r="H2011" i="1" s="1"/>
  <c r="I2010" i="1" a="1"/>
  <c r="I2010" i="1" s="1"/>
  <c r="H2010" i="1" a="1"/>
  <c r="H2010" i="1"/>
  <c r="G2010" i="1" a="1"/>
  <c r="G2010" i="1" s="1"/>
  <c r="J2013" i="1" a="1"/>
  <c r="J2013" i="1" s="1"/>
  <c r="M2010" i="1" a="1"/>
  <c r="M2010" i="1" s="1"/>
  <c r="Q2011" i="1" a="1"/>
  <c r="Q2011" i="1"/>
  <c r="H2013" i="1" a="1"/>
  <c r="H2013" i="1"/>
  <c r="N2011" i="1" a="1"/>
  <c r="N2011" i="1"/>
  <c r="F2010" i="1" a="1"/>
  <c r="F2010" i="1" s="1"/>
  <c r="Q2010" i="1" a="1"/>
  <c r="Q2010" i="1"/>
  <c r="O2011" i="1" a="1"/>
  <c r="O2011" i="1"/>
  <c r="G2011" i="1" a="1"/>
  <c r="G2011" i="1"/>
  <c r="G2013" i="1" a="1"/>
  <c r="G2013" i="1" s="1"/>
  <c r="G2014" i="1" s="1" a="1"/>
  <c r="G2014" i="1" s="1"/>
  <c r="K2010" i="1" a="1"/>
  <c r="K2010" i="1" s="1"/>
  <c r="L2011" i="1" a="1"/>
  <c r="L2011" i="1"/>
  <c r="F2015" i="1" a="1"/>
  <c r="F2015" i="1" s="1"/>
  <c r="Q2014" i="1" a="1"/>
  <c r="Q2014" i="1"/>
  <c r="F2011" i="1" a="1"/>
  <c r="F2011" i="1" s="1"/>
  <c r="P2014" i="1" a="1"/>
  <c r="P2014" i="1" s="1"/>
  <c r="N2010" i="1" a="1"/>
  <c r="N2010" i="1"/>
  <c r="M2014" i="1" a="1"/>
  <c r="M2014" i="1" s="1"/>
  <c r="K2013" i="1" a="1"/>
  <c r="K2013" i="1" s="1"/>
  <c r="K2014" i="1" s="1" a="1"/>
  <c r="K2014" i="1" s="1"/>
  <c r="I2011" i="1" a="1"/>
  <c r="I2011" i="1"/>
  <c r="P2011" i="1" a="1"/>
  <c r="P2011" i="1"/>
  <c r="J2011" i="1" a="1"/>
  <c r="J2011" i="1" s="1"/>
  <c r="I2013" i="1" a="1"/>
  <c r="I2013" i="1" s="1"/>
  <c r="I2014" i="1" s="1" a="1"/>
  <c r="I2014" i="1" s="1"/>
  <c r="Q2006" i="1" a="1"/>
  <c r="Q2006" i="1" s="1"/>
  <c r="L2005" i="1" a="1"/>
  <c r="L2005" i="1"/>
  <c r="G2009" i="1"/>
  <c r="M2008" i="1" a="1"/>
  <c r="M2008" i="1" s="1"/>
  <c r="M2009" i="1" s="1" a="1"/>
  <c r="M2009" i="1" s="1"/>
  <c r="O2006" i="1" a="1"/>
  <c r="O2006" i="1"/>
  <c r="O2007" i="1" s="1" a="1"/>
  <c r="O2007" i="1" s="1"/>
  <c r="G2008" i="1" a="1"/>
  <c r="G2008" i="1"/>
  <c r="G2009" i="1" s="1" a="1"/>
  <c r="Q2007" i="1" a="1"/>
  <c r="Q2007" i="1" s="1"/>
  <c r="Q2005" i="1" a="1"/>
  <c r="Q2005" i="1" s="1"/>
  <c r="M2006" i="1" a="1"/>
  <c r="M2006" i="1" s="1"/>
  <c r="M2007" i="1" s="1" a="1"/>
  <c r="M2007" i="1" s="1"/>
  <c r="K2006" i="1" a="1"/>
  <c r="K2006" i="1" s="1"/>
  <c r="K2007" i="1" s="1" a="1"/>
  <c r="K2007" i="1" s="1"/>
  <c r="N2005" i="1" a="1"/>
  <c r="N2005" i="1" s="1"/>
  <c r="J2006" i="1" a="1"/>
  <c r="J2006" i="1" s="1"/>
  <c r="J2007" i="1" s="1" a="1"/>
  <c r="J2007" i="1" s="1"/>
  <c r="M2005" i="1" a="1"/>
  <c r="M2005" i="1" s="1"/>
  <c r="I2005" i="1" a="1"/>
  <c r="I2005" i="1" s="1"/>
  <c r="H2005" i="1" a="1"/>
  <c r="H2005" i="1"/>
  <c r="G2005" i="1" a="1"/>
  <c r="G2005" i="1"/>
  <c r="H2008" i="1" a="1"/>
  <c r="H2008" i="1"/>
  <c r="H2009" i="1" s="1" a="1"/>
  <c r="H2009" i="1" s="1"/>
  <c r="F2005" i="1" a="1"/>
  <c r="F2005" i="1"/>
  <c r="J2009" i="1" a="1"/>
  <c r="J2009" i="1" s="1"/>
  <c r="F2006" i="1" a="1"/>
  <c r="F2006" i="1" s="1"/>
  <c r="F2007" i="1" s="1" a="1"/>
  <c r="F2007" i="1" s="1"/>
  <c r="I2009" i="1" a="1"/>
  <c r="I2009" i="1" s="1"/>
  <c r="L2004" i="1" a="1"/>
  <c r="L2004" i="1" s="1"/>
  <c r="Q2008" i="1" a="1"/>
  <c r="Q2008" i="1" s="1"/>
  <c r="Q2009" i="1" s="1" a="1"/>
  <c r="Q2009" i="1" s="1"/>
  <c r="H2006" i="1" a="1"/>
  <c r="H2006" i="1" s="1"/>
  <c r="J2005" i="1" a="1"/>
  <c r="J2005" i="1"/>
  <c r="P2008" i="1" a="1"/>
  <c r="P2008" i="1"/>
  <c r="P2009" i="1" s="1" a="1"/>
  <c r="P2009" i="1" s="1"/>
  <c r="H2007" i="1" a="1"/>
  <c r="H2007" i="1" s="1"/>
  <c r="M2004" i="1" a="1"/>
  <c r="M2004" i="1" s="1"/>
  <c r="L2006" i="1" a="1"/>
  <c r="L2006" i="1"/>
  <c r="L2007" i="1" s="1" a="1"/>
  <c r="L2007" i="1" s="1"/>
  <c r="O2008" i="1" a="1"/>
  <c r="O2008" i="1" s="1"/>
  <c r="O2009" i="1" s="1" a="1"/>
  <c r="O2009" i="1" s="1"/>
  <c r="N2008" i="1" a="1"/>
  <c r="N2008" i="1" s="1"/>
  <c r="N2009" i="1" s="1" a="1"/>
  <c r="N2009" i="1" s="1"/>
  <c r="I2007" i="1" a="1"/>
  <c r="I2007" i="1" s="1"/>
  <c r="L2008" i="1" a="1"/>
  <c r="L2008" i="1"/>
  <c r="L2009" i="1" s="1" a="1"/>
  <c r="L2009" i="1" s="1"/>
  <c r="K2008" i="1" a="1"/>
  <c r="K2008" i="1" s="1"/>
  <c r="K2009" i="1" s="1" a="1"/>
  <c r="K2009" i="1" s="1"/>
  <c r="P2006" i="1" a="1"/>
  <c r="P2006" i="1"/>
  <c r="P2005" i="1" a="1"/>
  <c r="P2005" i="1" s="1"/>
  <c r="J2008" i="1" a="1"/>
  <c r="J2008" i="1" s="1"/>
  <c r="I2008" i="1" a="1"/>
  <c r="I2008" i="1" s="1"/>
  <c r="N2006" i="1" a="1"/>
  <c r="N2006" i="1"/>
  <c r="F2008" i="1" a="1"/>
  <c r="F2008" i="1" s="1"/>
  <c r="F2009" i="1" s="1" a="1"/>
  <c r="F2009" i="1" s="1"/>
  <c r="O2005" i="1" a="1"/>
  <c r="O2005" i="1" s="1"/>
  <c r="I2004" i="1" a="1"/>
  <c r="I2004" i="1"/>
  <c r="O2004" i="1" a="1"/>
  <c r="O2004" i="1"/>
  <c r="P2007" i="1" a="1"/>
  <c r="P2007" i="1" s="1"/>
  <c r="G2006" i="1" a="1"/>
  <c r="G2006" i="1" s="1"/>
  <c r="G2007" i="1" s="1" a="1"/>
  <c r="G2007" i="1" s="1"/>
  <c r="N2007" i="1" a="1"/>
  <c r="N2007" i="1" s="1"/>
  <c r="I2006" i="1" a="1"/>
  <c r="I2006" i="1"/>
  <c r="G2004" i="1" a="1"/>
  <c r="G2004" i="1" s="1"/>
  <c r="K2005" i="1" a="1"/>
  <c r="K2005" i="1" s="1"/>
  <c r="G2000" i="1" a="1"/>
  <c r="G2000" i="1"/>
  <c r="M1999" i="1" a="1"/>
  <c r="M1999" i="1"/>
  <c r="L1999" i="1" a="1"/>
  <c r="L1999" i="1" s="1"/>
  <c r="P2003" i="1" a="1"/>
  <c r="P2003" i="1" s="1"/>
  <c r="P2004" i="1" s="1" a="1"/>
  <c r="P2004" i="1" s="1"/>
  <c r="Q2001" i="1" a="1"/>
  <c r="Q2001" i="1"/>
  <c r="M2001" i="1" a="1"/>
  <c r="M2001" i="1" s="1"/>
  <c r="M1998" i="1" a="1"/>
  <c r="M1998" i="1" s="1"/>
  <c r="Q1998" i="1" a="1"/>
  <c r="Q1998" i="1" s="1"/>
  <c r="I2000" i="1" a="1"/>
  <c r="I2000" i="1"/>
  <c r="N1998" i="1" a="1"/>
  <c r="N1998" i="1" s="1"/>
  <c r="G2001" i="1" a="1"/>
  <c r="G2001" i="1" s="1"/>
  <c r="N2000" i="1" a="1"/>
  <c r="N2000" i="1" s="1"/>
  <c r="P2001" i="1" a="1"/>
  <c r="P2001" i="1"/>
  <c r="K2001" i="1" a="1"/>
  <c r="K2001" i="1"/>
  <c r="O2003" i="1" a="1"/>
  <c r="O2003" i="1" s="1"/>
  <c r="M2003" i="1" a="1"/>
  <c r="M2003" i="1" s="1"/>
  <c r="K2003" i="1" a="1"/>
  <c r="K2003" i="1"/>
  <c r="K2004" i="1" s="1" a="1"/>
  <c r="K2004" i="1" s="1"/>
  <c r="J2003" i="1" a="1"/>
  <c r="J2003" i="1"/>
  <c r="J2004" i="1" s="1" a="1"/>
  <c r="J2004" i="1" s="1"/>
  <c r="M2000" i="1" a="1"/>
  <c r="M2000" i="1" s="1"/>
  <c r="Q1999" i="1" a="1"/>
  <c r="Q1999" i="1" s="1"/>
  <c r="H2003" i="1" a="1"/>
  <c r="H2003" i="1" s="1"/>
  <c r="H2004" i="1" s="1" a="1"/>
  <c r="H2004" i="1" s="1"/>
  <c r="G2003" i="1" a="1"/>
  <c r="G2003" i="1"/>
  <c r="F2003" i="1" a="1"/>
  <c r="F2003" i="1" s="1"/>
  <c r="O2001" i="1" a="1"/>
  <c r="O2001" i="1"/>
  <c r="I1999" i="1" a="1"/>
  <c r="I1999" i="1"/>
  <c r="J1998" i="1" a="1"/>
  <c r="J1998" i="1"/>
  <c r="N2001" i="1" a="1"/>
  <c r="N2001" i="1" s="1"/>
  <c r="G1998" i="1" a="1"/>
  <c r="G1998" i="1" s="1"/>
  <c r="H2000" i="1" a="1"/>
  <c r="H2000" i="1" s="1"/>
  <c r="J1999" i="1" a="1"/>
  <c r="J1999" i="1" s="1"/>
  <c r="L2001" i="1" a="1"/>
  <c r="L2001" i="1" s="1"/>
  <c r="H1998" i="1" a="1"/>
  <c r="H1998" i="1"/>
  <c r="K2000" i="1" a="1"/>
  <c r="K2000" i="1"/>
  <c r="N1999" i="1" a="1"/>
  <c r="N1999" i="1"/>
  <c r="I1998" i="1" a="1"/>
  <c r="I1998" i="1" s="1"/>
  <c r="H1999" i="1" a="1"/>
  <c r="H1999" i="1"/>
  <c r="O1998" i="1" a="1"/>
  <c r="O1998" i="1" s="1"/>
  <c r="P1999" i="1" a="1"/>
  <c r="P1999" i="1"/>
  <c r="G1999" i="1" a="1"/>
  <c r="G1999" i="1" s="1"/>
  <c r="I2003" i="1" a="1"/>
  <c r="I2003" i="1" s="1"/>
  <c r="F2004" i="1" a="1"/>
  <c r="F2004" i="1" s="1"/>
  <c r="P1998" i="1" a="1"/>
  <c r="P1998" i="1" s="1"/>
  <c r="L1998" i="1" a="1"/>
  <c r="L1998" i="1"/>
  <c r="Q2003" i="1" a="1"/>
  <c r="Q2003" i="1" s="1"/>
  <c r="Q2004" i="1" s="1" a="1"/>
  <c r="Q2004" i="1" s="1"/>
  <c r="N2003" i="1" a="1"/>
  <c r="N2003" i="1" s="1"/>
  <c r="N2004" i="1" s="1" a="1"/>
  <c r="N2004" i="1" s="1"/>
  <c r="F2000" i="1" a="1"/>
  <c r="F2000" i="1" s="1"/>
  <c r="F2001" i="1" a="1"/>
  <c r="F2001" i="1" s="1"/>
  <c r="K1998" i="1" a="1"/>
  <c r="K1998" i="1"/>
  <c r="L2003" i="1" a="1"/>
  <c r="L2003" i="1" s="1"/>
  <c r="O1999" i="1" a="1"/>
  <c r="O1999" i="1"/>
  <c r="J2001" i="1" a="1"/>
  <c r="J2001" i="1"/>
  <c r="L2000" i="1" a="1"/>
  <c r="L2000" i="1" s="1"/>
  <c r="I2001" i="1" a="1"/>
  <c r="I2001" i="1"/>
  <c r="H2001" i="1" a="1"/>
  <c r="H2001" i="1"/>
  <c r="F1999" i="1" a="1"/>
  <c r="F1999" i="1"/>
  <c r="Q2000" i="1" a="1"/>
  <c r="Q2000" i="1"/>
  <c r="P2000" i="1" a="1"/>
  <c r="P2000" i="1" s="1"/>
  <c r="O2000" i="1" a="1"/>
  <c r="O2000" i="1" s="1"/>
  <c r="J2000" i="1" a="1"/>
  <c r="J2000" i="1"/>
  <c r="K1999" i="1" a="1"/>
  <c r="K1999" i="1" s="1"/>
  <c r="G1997" i="1" a="1"/>
  <c r="G1997" i="1" s="1"/>
  <c r="Q1992" i="1" a="1"/>
  <c r="Q1992" i="1" s="1"/>
  <c r="G1995" i="1" a="1"/>
  <c r="G1995" i="1" s="1"/>
  <c r="I1997" i="1" a="1"/>
  <c r="I1997" i="1" s="1"/>
  <c r="L1993" i="1" a="1"/>
  <c r="L1993" i="1"/>
  <c r="H1994" i="1" a="1"/>
  <c r="H1994" i="1" s="1"/>
  <c r="K1993" i="1" a="1"/>
  <c r="K1993" i="1"/>
  <c r="H1993" i="1" a="1"/>
  <c r="H1993" i="1" s="1"/>
  <c r="P1993" i="1" a="1"/>
  <c r="P1993" i="1" s="1"/>
  <c r="N1993" i="1" a="1"/>
  <c r="N1993" i="1"/>
  <c r="J1997" i="1" a="1"/>
  <c r="J1997" i="1"/>
  <c r="P1996" i="1" a="1"/>
  <c r="P1996" i="1"/>
  <c r="O1994" i="1" a="1"/>
  <c r="O1994" i="1"/>
  <c r="N1997" i="1" a="1"/>
  <c r="N1997" i="1"/>
  <c r="F1997" i="1" a="1"/>
  <c r="F1997" i="1"/>
  <c r="G1993" i="1" a="1"/>
  <c r="G1993" i="1" s="1"/>
  <c r="F1998" i="1" a="1"/>
  <c r="F1998" i="1" s="1"/>
  <c r="Q1997" i="1" a="1"/>
  <c r="Q1997" i="1"/>
  <c r="O1997" i="1" a="1"/>
  <c r="O1997" i="1" s="1"/>
  <c r="H1995" i="1" a="1"/>
  <c r="H1995" i="1" s="1"/>
  <c r="K1997" i="1" a="1"/>
  <c r="K1997" i="1" s="1"/>
  <c r="H1997" i="1" a="1"/>
  <c r="H1997" i="1"/>
  <c r="O1995" i="1" a="1"/>
  <c r="O1995" i="1"/>
  <c r="I1996" i="1" a="1"/>
  <c r="I1996" i="1"/>
  <c r="Q1993" i="1" a="1"/>
  <c r="Q1993" i="1"/>
  <c r="N1994" i="1" a="1"/>
  <c r="N1994" i="1" s="1"/>
  <c r="G1994" i="1" a="1"/>
  <c r="G1994" i="1"/>
  <c r="O1996" i="1" a="1"/>
  <c r="O1996" i="1"/>
  <c r="M1995" i="1" a="1"/>
  <c r="M1995" i="1"/>
  <c r="Q1995" i="1" a="1"/>
  <c r="Q1995" i="1"/>
  <c r="P1995" i="1" a="1"/>
  <c r="P1995" i="1" s="1"/>
  <c r="L1995" i="1" a="1"/>
  <c r="L1995" i="1" s="1"/>
  <c r="L1996" i="1" a="1"/>
  <c r="L1996" i="1"/>
  <c r="M1997" i="1" a="1"/>
  <c r="M1997" i="1" s="1"/>
  <c r="L1997" i="1" a="1"/>
  <c r="L1997" i="1" s="1"/>
  <c r="N1996" i="1" a="1"/>
  <c r="N1996" i="1"/>
  <c r="K1995" i="1" a="1"/>
  <c r="K1995" i="1" s="1"/>
  <c r="M1996" i="1" a="1"/>
  <c r="M1996" i="1" s="1"/>
  <c r="K1996" i="1" a="1"/>
  <c r="K1996" i="1" s="1"/>
  <c r="J1994" i="1" a="1"/>
  <c r="J1994" i="1"/>
  <c r="J1996" i="1" a="1"/>
  <c r="J1996" i="1" s="1"/>
  <c r="G1996" i="1" a="1"/>
  <c r="G1996" i="1" s="1"/>
  <c r="K1994" i="1" a="1"/>
  <c r="K1994" i="1" s="1"/>
  <c r="F1994" i="1" a="1"/>
  <c r="F1994" i="1" s="1"/>
  <c r="F1995" i="1" a="1"/>
  <c r="F1995" i="1" s="1"/>
  <c r="O1993" i="1" a="1"/>
  <c r="O1993" i="1"/>
  <c r="N1995" i="1" a="1"/>
  <c r="N1995" i="1"/>
  <c r="M1993" i="1" a="1"/>
  <c r="M1993" i="1" s="1"/>
  <c r="L1994" i="1" a="1"/>
  <c r="L1994" i="1" s="1"/>
  <c r="H1996" i="1" a="1"/>
  <c r="H1996" i="1" s="1"/>
  <c r="M1994" i="1" a="1"/>
  <c r="M1994" i="1"/>
  <c r="P1994" i="1" a="1"/>
  <c r="P1994" i="1"/>
  <c r="F1996" i="1" a="1"/>
  <c r="F1996" i="1"/>
  <c r="Q1994" i="1" a="1"/>
  <c r="Q1994" i="1" s="1"/>
  <c r="I1994" i="1" a="1"/>
  <c r="I1994" i="1"/>
  <c r="O1992" i="1" a="1"/>
  <c r="O1992" i="1"/>
  <c r="F1993" i="1" a="1"/>
  <c r="F1993" i="1" s="1"/>
  <c r="P1992" i="1" a="1"/>
  <c r="P1992" i="1" s="1"/>
  <c r="P1997" i="1" a="1"/>
  <c r="P1997" i="1" s="1"/>
  <c r="Q1996" i="1" a="1"/>
  <c r="Q1996" i="1"/>
  <c r="J1995" i="1" a="1"/>
  <c r="J1995" i="1"/>
  <c r="I1995" i="1" a="1"/>
  <c r="I1995" i="1"/>
  <c r="I1993" i="1" a="1"/>
  <c r="I1993" i="1" s="1"/>
  <c r="J1993" i="1" a="1"/>
  <c r="J1993" i="1" s="1"/>
  <c r="M1990" i="1" a="1"/>
  <c r="M1990" i="1"/>
  <c r="L1987" i="1" a="1"/>
  <c r="L1987" i="1" s="1"/>
  <c r="M1991" i="1" a="1"/>
  <c r="M1991" i="1" s="1"/>
  <c r="I1991" i="1" a="1"/>
  <c r="I1991" i="1"/>
  <c r="K1991" i="1" a="1"/>
  <c r="K1991" i="1" s="1"/>
  <c r="H1991" i="1" a="1"/>
  <c r="H1991" i="1"/>
  <c r="G1991" i="1" a="1"/>
  <c r="G1991" i="1" s="1"/>
  <c r="Q1990" i="1" a="1"/>
  <c r="Q1990" i="1"/>
  <c r="O1990" i="1" a="1"/>
  <c r="O1990" i="1" s="1"/>
  <c r="L1990" i="1" a="1"/>
  <c r="L1990" i="1" s="1"/>
  <c r="M1989" i="1" a="1"/>
  <c r="M1989" i="1" s="1"/>
  <c r="N1987" i="1" a="1"/>
  <c r="N1987" i="1" s="1"/>
  <c r="G1989" i="1" a="1"/>
  <c r="G1989" i="1" s="1"/>
  <c r="P1989" i="1" a="1"/>
  <c r="P1989" i="1" s="1"/>
  <c r="P1990" i="1" a="1"/>
  <c r="P1990" i="1" s="1"/>
  <c r="H1990" i="1" a="1"/>
  <c r="H1990" i="1"/>
  <c r="M1988" i="1" a="1"/>
  <c r="M1988" i="1"/>
  <c r="K1988" i="1" a="1"/>
  <c r="K1988" i="1"/>
  <c r="L1988" i="1" a="1"/>
  <c r="L1988" i="1"/>
  <c r="M1992" i="1" a="1"/>
  <c r="M1992" i="1"/>
  <c r="N1990" i="1" a="1"/>
  <c r="N1990" i="1" s="1"/>
  <c r="O1989" i="1" a="1"/>
  <c r="O1989" i="1" s="1"/>
  <c r="N1989" i="1" a="1"/>
  <c r="N1989" i="1" s="1"/>
  <c r="K1987" i="1" a="1"/>
  <c r="K1987" i="1"/>
  <c r="I1989" i="1" a="1"/>
  <c r="I1989" i="1" s="1"/>
  <c r="P1987" i="1" a="1"/>
  <c r="P1987" i="1" s="1"/>
  <c r="L1991" i="1" a="1"/>
  <c r="L1991" i="1" s="1"/>
  <c r="K1990" i="1" a="1"/>
  <c r="K1990" i="1" s="1"/>
  <c r="J1988" i="1" a="1"/>
  <c r="J1988" i="1" s="1"/>
  <c r="O1987" i="1" a="1"/>
  <c r="O1987" i="1"/>
  <c r="L1992" i="1" a="1"/>
  <c r="L1992" i="1" s="1"/>
  <c r="F1991" i="1" a="1"/>
  <c r="F1991" i="1" s="1"/>
  <c r="K1989" i="1" a="1"/>
  <c r="K1989" i="1" s="1"/>
  <c r="H1988" i="1" a="1"/>
  <c r="H1988" i="1"/>
  <c r="M1987" i="1" a="1"/>
  <c r="M1987" i="1"/>
  <c r="Q1991" i="1" a="1"/>
  <c r="Q1991" i="1" s="1"/>
  <c r="Q1988" i="1" a="1"/>
  <c r="Q1988" i="1" s="1"/>
  <c r="G1988" i="1" a="1"/>
  <c r="G1988" i="1"/>
  <c r="Q1987" i="1" a="1"/>
  <c r="Q1987" i="1" s="1"/>
  <c r="F1990" i="1" a="1"/>
  <c r="F1990" i="1"/>
  <c r="N1988" i="1" a="1"/>
  <c r="N1988" i="1" s="1"/>
  <c r="J1989" i="1" a="1"/>
  <c r="J1989" i="1" s="1"/>
  <c r="O1988" i="1" a="1"/>
  <c r="O1988" i="1" s="1"/>
  <c r="P1988" i="1" a="1"/>
  <c r="P1988" i="1" s="1"/>
  <c r="F1992" i="1" a="1"/>
  <c r="F1992" i="1"/>
  <c r="I1990" i="1" a="1"/>
  <c r="I1990" i="1"/>
  <c r="G1990" i="1" a="1"/>
  <c r="G1990" i="1"/>
  <c r="F1989" i="1" a="1"/>
  <c r="F1989" i="1" s="1"/>
  <c r="Q1989" i="1" a="1"/>
  <c r="Q1989" i="1"/>
  <c r="H1989" i="1" a="1"/>
  <c r="H1989" i="1"/>
  <c r="F1988" i="1" a="1"/>
  <c r="F1988" i="1" s="1"/>
  <c r="I1988" i="1" a="1"/>
  <c r="I1988" i="1"/>
  <c r="O1991" i="1" a="1"/>
  <c r="O1991" i="1" s="1"/>
  <c r="N1992" i="1" a="1"/>
  <c r="N1992" i="1" s="1"/>
  <c r="K1992" i="1" a="1"/>
  <c r="K1992" i="1" s="1"/>
  <c r="J1992" i="1" a="1"/>
  <c r="J1992" i="1" s="1"/>
  <c r="I1992" i="1" a="1"/>
  <c r="I1992" i="1"/>
  <c r="J1991" i="1" a="1"/>
  <c r="J1991" i="1" s="1"/>
  <c r="J1990" i="1" a="1"/>
  <c r="J1990" i="1"/>
  <c r="H1992" i="1" a="1"/>
  <c r="H1992" i="1" s="1"/>
  <c r="G1992" i="1" a="1"/>
  <c r="G1992" i="1" s="1"/>
  <c r="P1991" i="1" a="1"/>
  <c r="P1991" i="1" s="1"/>
  <c r="N1991" i="1" a="1"/>
  <c r="N1991" i="1"/>
  <c r="L1989" i="1" a="1"/>
  <c r="L1989" i="1"/>
  <c r="I1984" i="1" a="1"/>
  <c r="I1984" i="1" s="1"/>
  <c r="I1987" i="1" a="1"/>
  <c r="I1987" i="1" s="1"/>
  <c r="L1986" i="1" a="1"/>
  <c r="L1986" i="1"/>
  <c r="I1986" i="1" a="1"/>
  <c r="I1986" i="1" s="1"/>
  <c r="O1984" i="1" a="1"/>
  <c r="O1984" i="1"/>
  <c r="J1983" i="1" a="1"/>
  <c r="J1983" i="1"/>
  <c r="I1983" i="1" a="1"/>
  <c r="I1983" i="1"/>
  <c r="O1982" i="1" a="1"/>
  <c r="O1982" i="1" s="1"/>
  <c r="I1985" i="1" a="1"/>
  <c r="I1985" i="1" s="1"/>
  <c r="L1982" i="1" a="1"/>
  <c r="L1982" i="1" s="1"/>
  <c r="N1982" i="1" a="1"/>
  <c r="N1982" i="1"/>
  <c r="G1986" i="1" a="1"/>
  <c r="G1986" i="1"/>
  <c r="F1986" i="1" a="1"/>
  <c r="F1986" i="1" s="1"/>
  <c r="O1985" i="1" a="1"/>
  <c r="O1985" i="1"/>
  <c r="M1985" i="1" a="1"/>
  <c r="M1985" i="1" s="1"/>
  <c r="K1982" i="1" a="1"/>
  <c r="K1982" i="1"/>
  <c r="H1982" i="1" a="1"/>
  <c r="H1982" i="1" s="1"/>
  <c r="G1984" i="1" a="1"/>
  <c r="G1984" i="1"/>
  <c r="Q1983" i="1" a="1"/>
  <c r="Q1983" i="1"/>
  <c r="H1987" i="1" a="1"/>
  <c r="H1987" i="1"/>
  <c r="G1987" i="1" a="1"/>
  <c r="G1987" i="1" s="1"/>
  <c r="N1984" i="1" a="1"/>
  <c r="N1984" i="1" s="1"/>
  <c r="Q1982" i="1" a="1"/>
  <c r="Q1982" i="1" s="1"/>
  <c r="K1984" i="1" a="1"/>
  <c r="K1984" i="1"/>
  <c r="P1983" i="1" a="1"/>
  <c r="P1983" i="1" s="1"/>
  <c r="Q1986" i="1" a="1"/>
  <c r="Q1986" i="1" s="1"/>
  <c r="G1983" i="1" a="1"/>
  <c r="G1983" i="1" s="1"/>
  <c r="O1983" i="1" a="1"/>
  <c r="O1983" i="1"/>
  <c r="J1984" i="1" a="1"/>
  <c r="J1984" i="1" s="1"/>
  <c r="F1984" i="1" a="1"/>
  <c r="F1984" i="1"/>
  <c r="F1983" i="1" a="1"/>
  <c r="F1983" i="1"/>
  <c r="M1983" i="1" a="1"/>
  <c r="M1983" i="1"/>
  <c r="K1983" i="1" a="1"/>
  <c r="K1983" i="1" s="1"/>
  <c r="I1982" i="1" a="1"/>
  <c r="I1982" i="1"/>
  <c r="P1986" i="1" a="1"/>
  <c r="P1986" i="1"/>
  <c r="F1985" i="1" a="1"/>
  <c r="F1985" i="1" s="1"/>
  <c r="J1986" i="1" a="1"/>
  <c r="J1986" i="1"/>
  <c r="Q1985" i="1" a="1"/>
  <c r="Q1985" i="1"/>
  <c r="L1985" i="1" a="1"/>
  <c r="L1985" i="1"/>
  <c r="L1984" i="1" a="1"/>
  <c r="L1984" i="1"/>
  <c r="K1985" i="1" a="1"/>
  <c r="K1985" i="1" s="1"/>
  <c r="H1985" i="1" a="1"/>
  <c r="H1985" i="1" s="1"/>
  <c r="G1985" i="1" a="1"/>
  <c r="G1985" i="1" s="1"/>
  <c r="N1983" i="1" a="1"/>
  <c r="N1983" i="1"/>
  <c r="Q1984" i="1" a="1"/>
  <c r="Q1984" i="1" s="1"/>
  <c r="P1984" i="1" a="1"/>
  <c r="P1984" i="1"/>
  <c r="G1982" i="1" a="1"/>
  <c r="G1982" i="1" s="1"/>
  <c r="M1982" i="1" a="1"/>
  <c r="M1982" i="1" s="1"/>
  <c r="H1984" i="1" a="1"/>
  <c r="H1984" i="1"/>
  <c r="H1983" i="1" a="1"/>
  <c r="H1983" i="1" s="1"/>
  <c r="L1983" i="1" a="1"/>
  <c r="L1983" i="1" s="1"/>
  <c r="N1986" i="1" a="1"/>
  <c r="N1986" i="1" s="1"/>
  <c r="F1987" i="1" a="1"/>
  <c r="F1987" i="1" s="1"/>
  <c r="O1986" i="1" a="1"/>
  <c r="O1986" i="1" s="1"/>
  <c r="M1986" i="1" a="1"/>
  <c r="M1986" i="1" s="1"/>
  <c r="K1986" i="1" a="1"/>
  <c r="K1986" i="1"/>
  <c r="H1986" i="1" a="1"/>
  <c r="H1986" i="1" s="1"/>
  <c r="P1985" i="1" a="1"/>
  <c r="P1985" i="1"/>
  <c r="M1984" i="1" a="1"/>
  <c r="M1984" i="1"/>
  <c r="N1985" i="1" a="1"/>
  <c r="N1985" i="1" s="1"/>
  <c r="J1985" i="1" a="1"/>
  <c r="J1985" i="1" s="1"/>
  <c r="J1982" i="1" a="1"/>
  <c r="J1982" i="1"/>
  <c r="P1982" i="1" a="1"/>
  <c r="P1982" i="1"/>
  <c r="J1987" i="1" a="1"/>
  <c r="J1987" i="1" s="1"/>
  <c r="N1976" i="1" a="1"/>
  <c r="N1976" i="1"/>
  <c r="K1980" i="1" a="1"/>
  <c r="K1980" i="1" s="1"/>
  <c r="Q1979" i="1" a="1"/>
  <c r="Q1979" i="1" s="1"/>
  <c r="I1979" i="1" a="1"/>
  <c r="I1979" i="1"/>
  <c r="H1977" i="1" a="1"/>
  <c r="H1977" i="1"/>
  <c r="J1979" i="1" a="1"/>
  <c r="J1979" i="1" s="1"/>
  <c r="J1977" i="1" a="1"/>
  <c r="J1977" i="1" s="1"/>
  <c r="O1976" i="1" a="1"/>
  <c r="O1976" i="1" s="1"/>
  <c r="F1980" i="1" a="1"/>
  <c r="F1980" i="1" s="1"/>
  <c r="N1980" i="1" a="1"/>
  <c r="N1980" i="1"/>
  <c r="P1977" i="1" a="1"/>
  <c r="P1977" i="1"/>
  <c r="M1979" i="1" a="1"/>
  <c r="M1979" i="1" s="1"/>
  <c r="F1982" i="1" a="1"/>
  <c r="F1982" i="1"/>
  <c r="Q1977" i="1" a="1"/>
  <c r="Q1977" i="1" s="1"/>
  <c r="Q1981" i="1" a="1"/>
  <c r="Q1981" i="1" s="1"/>
  <c r="J1980" i="1" a="1"/>
  <c r="J1980" i="1"/>
  <c r="L1977" i="1" a="1"/>
  <c r="L1977" i="1" s="1"/>
  <c r="P1981" i="1" a="1"/>
  <c r="P1981" i="1" s="1"/>
  <c r="P1976" i="1" a="1"/>
  <c r="P1976" i="1" s="1"/>
  <c r="O1981" i="1" a="1"/>
  <c r="O1981" i="1" s="1"/>
  <c r="N1981" i="1" a="1"/>
  <c r="N1981" i="1" s="1"/>
  <c r="M1981" i="1" a="1"/>
  <c r="M1981" i="1" s="1"/>
  <c r="P1980" i="1" a="1"/>
  <c r="P1980" i="1" s="1"/>
  <c r="L1979" i="1" a="1"/>
  <c r="L1979" i="1" s="1"/>
  <c r="K1979" i="1" a="1"/>
  <c r="K1979" i="1"/>
  <c r="K1976" i="1" a="1"/>
  <c r="K1976" i="1"/>
  <c r="M1977" i="1" a="1"/>
  <c r="M1977" i="1" s="1"/>
  <c r="G1977" i="1" a="1"/>
  <c r="G1977" i="1" s="1"/>
  <c r="P1979" i="1" a="1"/>
  <c r="P1979" i="1"/>
  <c r="L1981" i="1" a="1"/>
  <c r="L1981" i="1" s="1"/>
  <c r="K1981" i="1" a="1"/>
  <c r="K1981" i="1" s="1"/>
  <c r="J1981" i="1" a="1"/>
  <c r="J1981" i="1"/>
  <c r="L1980" i="1" a="1"/>
  <c r="L1980" i="1" s="1"/>
  <c r="I1981" i="1" a="1"/>
  <c r="I1981" i="1"/>
  <c r="H1981" i="1" a="1"/>
  <c r="H1981" i="1" s="1"/>
  <c r="G1981" i="1" a="1"/>
  <c r="G1981" i="1" s="1"/>
  <c r="I1980" i="1" a="1"/>
  <c r="I1980" i="1" s="1"/>
  <c r="Q1976" i="1" a="1"/>
  <c r="Q1976" i="1"/>
  <c r="O1979" i="1" a="1"/>
  <c r="O1979" i="1"/>
  <c r="N1979" i="1" a="1"/>
  <c r="N1979" i="1" s="1"/>
  <c r="G1980" i="1" a="1"/>
  <c r="G1980" i="1" s="1"/>
  <c r="F1977" i="1" a="1"/>
  <c r="F1977" i="1" s="1"/>
  <c r="M1976" i="1" a="1"/>
  <c r="M1976" i="1" s="1"/>
  <c r="L1976" i="1" a="1"/>
  <c r="L1976" i="1"/>
  <c r="F1981" i="1" a="1"/>
  <c r="F1981" i="1" s="1"/>
  <c r="Q1980" i="1" a="1"/>
  <c r="Q1980" i="1"/>
  <c r="H1980" i="1" a="1"/>
  <c r="H1980" i="1"/>
  <c r="K1977" i="1" a="1"/>
  <c r="K1977" i="1" s="1"/>
  <c r="O1977" i="1" a="1"/>
  <c r="O1977" i="1" s="1"/>
  <c r="N1977" i="1" a="1"/>
  <c r="N1977" i="1" s="1"/>
  <c r="H1979" i="1" a="1"/>
  <c r="H1979" i="1" s="1"/>
  <c r="G1979" i="1" a="1"/>
  <c r="G1979" i="1"/>
  <c r="F1979" i="1" a="1"/>
  <c r="F1979" i="1"/>
  <c r="I1977" i="1" a="1"/>
  <c r="I1977" i="1"/>
  <c r="O1980" i="1" a="1"/>
  <c r="O1980" i="1" s="1"/>
  <c r="M1980" i="1" a="1"/>
  <c r="M1980" i="1"/>
  <c r="L1975" i="1" a="1"/>
  <c r="L1975" i="1"/>
  <c r="P1973" i="1" a="1"/>
  <c r="P1973" i="1"/>
  <c r="J1972" i="1" a="1"/>
  <c r="J1972" i="1"/>
  <c r="K1972" i="1" a="1"/>
  <c r="K1972" i="1"/>
  <c r="G1974" i="1" a="1"/>
  <c r="G1974" i="1"/>
  <c r="K1973" i="1" a="1"/>
  <c r="K1973" i="1" s="1"/>
  <c r="P1971" i="1" a="1"/>
  <c r="P1971" i="1" s="1"/>
  <c r="Q1972" i="1" a="1"/>
  <c r="Q1972" i="1" s="1"/>
  <c r="Q1973" i="1" a="1"/>
  <c r="Q1973" i="1"/>
  <c r="G1976" i="1" a="1"/>
  <c r="G1976" i="1" s="1"/>
  <c r="K1974" i="1" a="1"/>
  <c r="K1974" i="1" s="1"/>
  <c r="P1975" i="1" a="1"/>
  <c r="P1975" i="1" s="1"/>
  <c r="J1975" i="1" a="1"/>
  <c r="J1975" i="1"/>
  <c r="G1971" i="1" a="1"/>
  <c r="G1971" i="1"/>
  <c r="I1972" i="1" a="1"/>
  <c r="I1972" i="1" s="1"/>
  <c r="K1975" i="1" a="1"/>
  <c r="K1975" i="1" s="1"/>
  <c r="I1975" i="1" a="1"/>
  <c r="I1975" i="1" s="1"/>
  <c r="F1976" i="1" a="1"/>
  <c r="F1976" i="1" s="1"/>
  <c r="Q1975" i="1" a="1"/>
  <c r="Q1975" i="1"/>
  <c r="M1975" i="1" a="1"/>
  <c r="M1975" i="1" s="1"/>
  <c r="H1975" i="1" a="1"/>
  <c r="H1975" i="1" s="1"/>
  <c r="Q1974" i="1" a="1"/>
  <c r="Q1974" i="1" s="1"/>
  <c r="O1971" i="1" a="1"/>
  <c r="O1971" i="1"/>
  <c r="G1975" i="1" a="1"/>
  <c r="G1975" i="1" s="1"/>
  <c r="L1974" i="1" a="1"/>
  <c r="L1974" i="1" s="1"/>
  <c r="H1972" i="1" a="1"/>
  <c r="H1972" i="1"/>
  <c r="N1971" i="1" a="1"/>
  <c r="N1971" i="1" s="1"/>
  <c r="I1973" i="1" a="1"/>
  <c r="I1973" i="1" s="1"/>
  <c r="O1974" i="1" a="1"/>
  <c r="O1974" i="1" s="1"/>
  <c r="N1974" i="1" a="1"/>
  <c r="N1974" i="1"/>
  <c r="M1974" i="1" a="1"/>
  <c r="M1974" i="1" s="1"/>
  <c r="I1974" i="1" a="1"/>
  <c r="I1974" i="1"/>
  <c r="M1973" i="1" a="1"/>
  <c r="M1973" i="1"/>
  <c r="J1973" i="1" a="1"/>
  <c r="J1973" i="1"/>
  <c r="P1972" i="1" a="1"/>
  <c r="P1972" i="1" s="1"/>
  <c r="H1971" i="1" a="1"/>
  <c r="H1971" i="1" s="1"/>
  <c r="F1972" i="1" a="1"/>
  <c r="F1972" i="1"/>
  <c r="G1972" i="1" a="1"/>
  <c r="G1972" i="1"/>
  <c r="O1972" i="1" a="1"/>
  <c r="O1972" i="1"/>
  <c r="J1971" i="1" a="1"/>
  <c r="J1971" i="1" s="1"/>
  <c r="J1976" i="1" a="1"/>
  <c r="J1976" i="1" s="1"/>
  <c r="O1975" i="1" a="1"/>
  <c r="O1975" i="1"/>
  <c r="F1973" i="1" a="1"/>
  <c r="F1973" i="1"/>
  <c r="N1975" i="1" a="1"/>
  <c r="N1975" i="1"/>
  <c r="L1973" i="1" a="1"/>
  <c r="L1973" i="1" s="1"/>
  <c r="M1972" i="1" a="1"/>
  <c r="M1972" i="1" s="1"/>
  <c r="L1972" i="1" a="1"/>
  <c r="L1972" i="1" s="1"/>
  <c r="M1971" i="1" a="1"/>
  <c r="M1971" i="1" s="1"/>
  <c r="F1975" i="1" a="1"/>
  <c r="F1975" i="1" s="1"/>
  <c r="H1973" i="1" a="1"/>
  <c r="H1973" i="1"/>
  <c r="Q1971" i="1" a="1"/>
  <c r="Q1971" i="1"/>
  <c r="K1971" i="1" a="1"/>
  <c r="K1971" i="1"/>
  <c r="F1974" i="1" a="1"/>
  <c r="F1974" i="1" s="1"/>
  <c r="N1973" i="1" a="1"/>
  <c r="N1973" i="1"/>
  <c r="L1971" i="1" a="1"/>
  <c r="L1971" i="1"/>
  <c r="P1974" i="1" a="1"/>
  <c r="P1974" i="1" s="1"/>
  <c r="H1974" i="1" a="1"/>
  <c r="H1974" i="1" s="1"/>
  <c r="N1972" i="1" a="1"/>
  <c r="N1972" i="1" s="1"/>
  <c r="I1971" i="1" a="1"/>
  <c r="I1971" i="1"/>
  <c r="O1973" i="1" a="1"/>
  <c r="O1973" i="1"/>
  <c r="G1973" i="1" a="1"/>
  <c r="G1973" i="1"/>
  <c r="I1976" i="1" a="1"/>
  <c r="I1976" i="1" s="1"/>
  <c r="J1974" i="1" a="1"/>
  <c r="J1974" i="1" s="1"/>
  <c r="H1976" i="1" a="1"/>
  <c r="H1976" i="1" s="1"/>
  <c r="I1968" i="1" a="1"/>
  <c r="I1968" i="1" s="1"/>
  <c r="G1969" i="1" a="1"/>
  <c r="G1969" i="1"/>
  <c r="N1967" i="1" a="1"/>
  <c r="N1967" i="1" s="1"/>
  <c r="M1967" i="1" a="1"/>
  <c r="M1967" i="1"/>
  <c r="L1967" i="1" a="1"/>
  <c r="L1967" i="1" s="1"/>
  <c r="P1968" i="1" a="1"/>
  <c r="P1968" i="1" s="1"/>
  <c r="J1968" i="1" a="1"/>
  <c r="J1968" i="1"/>
  <c r="Q1967" i="1" a="1"/>
  <c r="Q1967" i="1"/>
  <c r="M1966" i="1" a="1"/>
  <c r="M1966" i="1" s="1"/>
  <c r="Q1966" i="1" a="1"/>
  <c r="Q1966" i="1" s="1"/>
  <c r="G1970" i="1" a="1"/>
  <c r="G1970" i="1" s="1"/>
  <c r="Q1969" i="1" a="1"/>
  <c r="Q1969" i="1" s="1"/>
  <c r="J1969" i="1" a="1"/>
  <c r="J1969" i="1" s="1"/>
  <c r="P1967" i="1" a="1"/>
  <c r="P1967" i="1"/>
  <c r="O1967" i="1" a="1"/>
  <c r="O1967" i="1"/>
  <c r="N1966" i="1" a="1"/>
  <c r="N1966" i="1"/>
  <c r="Q1965" i="1" a="1"/>
  <c r="Q1965" i="1" s="1"/>
  <c r="J1966" i="1" a="1"/>
  <c r="J1966" i="1"/>
  <c r="N1969" i="1" a="1"/>
  <c r="N1969" i="1"/>
  <c r="F1967" i="1" a="1"/>
  <c r="F1967" i="1"/>
  <c r="M1968" i="1" a="1"/>
  <c r="M1968" i="1" s="1"/>
  <c r="F1970" i="1" a="1"/>
  <c r="F1970" i="1" s="1"/>
  <c r="I1969" i="1" a="1"/>
  <c r="I1969" i="1" s="1"/>
  <c r="K1967" i="1" a="1"/>
  <c r="K1967" i="1" s="1"/>
  <c r="O1968" i="1" a="1"/>
  <c r="O1968" i="1"/>
  <c r="N1968" i="1" a="1"/>
  <c r="N1968" i="1"/>
  <c r="O1966" i="1" a="1"/>
  <c r="O1966" i="1" s="1"/>
  <c r="F1966" i="1" a="1"/>
  <c r="F1966" i="1" s="1"/>
  <c r="I1966" i="1" a="1"/>
  <c r="I1966" i="1" s="1"/>
  <c r="O1965" i="1" a="1"/>
  <c r="O1965" i="1" s="1"/>
  <c r="I1967" i="1" a="1"/>
  <c r="I1967" i="1" s="1"/>
  <c r="K1968" i="1" a="1"/>
  <c r="K1968" i="1" s="1"/>
  <c r="F1971" i="1" a="1"/>
  <c r="F1971" i="1"/>
  <c r="M1970" i="1" a="1"/>
  <c r="M1970" i="1" s="1"/>
  <c r="P1965" i="1" a="1"/>
  <c r="P1965" i="1" s="1"/>
  <c r="Q1970" i="1" a="1"/>
  <c r="Q1970" i="1"/>
  <c r="O1969" i="1" a="1"/>
  <c r="O1969" i="1"/>
  <c r="H1968" i="1" a="1"/>
  <c r="H1968" i="1"/>
  <c r="P1970" i="1" a="1"/>
  <c r="P1970" i="1" s="1"/>
  <c r="H1969" i="1" a="1"/>
  <c r="H1969" i="1" s="1"/>
  <c r="H1967" i="1" a="1"/>
  <c r="H1967" i="1" s="1"/>
  <c r="G1966" i="1" a="1"/>
  <c r="G1966" i="1" s="1"/>
  <c r="G1967" i="1" a="1"/>
  <c r="G1967" i="1"/>
  <c r="G1968" i="1" a="1"/>
  <c r="G1968" i="1"/>
  <c r="O1970" i="1" a="1"/>
  <c r="O1970" i="1"/>
  <c r="L1966" i="1" a="1"/>
  <c r="L1966" i="1"/>
  <c r="H1966" i="1" a="1"/>
  <c r="H1966" i="1"/>
  <c r="L1968" i="1" a="1"/>
  <c r="L1968" i="1"/>
  <c r="I1970" i="1" a="1"/>
  <c r="I1970" i="1"/>
  <c r="P1969" i="1" a="1"/>
  <c r="P1969" i="1"/>
  <c r="P1966" i="1" a="1"/>
  <c r="P1966" i="1" s="1"/>
  <c r="N1970" i="1" a="1"/>
  <c r="N1970" i="1" s="1"/>
  <c r="L1970" i="1" a="1"/>
  <c r="L1970" i="1" s="1"/>
  <c r="K1970" i="1" a="1"/>
  <c r="K1970" i="1" s="1"/>
  <c r="J1970" i="1" a="1"/>
  <c r="J1970" i="1" s="1"/>
  <c r="H1970" i="1" a="1"/>
  <c r="H1970" i="1" s="1"/>
  <c r="K1969" i="1" a="1"/>
  <c r="K1969" i="1" s="1"/>
  <c r="K1966" i="1" a="1"/>
  <c r="K1966" i="1"/>
  <c r="F1969" i="1" a="1"/>
  <c r="F1969" i="1"/>
  <c r="J1967" i="1" a="1"/>
  <c r="J1967" i="1"/>
  <c r="F1968" i="1" a="1"/>
  <c r="F1968" i="1"/>
  <c r="M1969" i="1" a="1"/>
  <c r="M1969" i="1"/>
  <c r="L1969" i="1" a="1"/>
  <c r="L1969" i="1" s="1"/>
  <c r="Q1968" i="1" a="1"/>
  <c r="Q1968" i="1" s="1"/>
  <c r="O1962" i="1" a="1"/>
  <c r="O1962" i="1"/>
  <c r="L1960" i="1" a="1"/>
  <c r="L1960" i="1"/>
  <c r="H1965" i="1" a="1"/>
  <c r="H1965" i="1"/>
  <c r="G1963" i="1" a="1"/>
  <c r="G1963" i="1" s="1"/>
  <c r="K1964" i="1" a="1"/>
  <c r="K1964" i="1" s="1"/>
  <c r="O1964" i="1" a="1"/>
  <c r="O1964" i="1" s="1"/>
  <c r="G1965" i="1" a="1"/>
  <c r="G1965" i="1" s="1"/>
  <c r="Q1962" i="1" a="1"/>
  <c r="Q1962" i="1"/>
  <c r="F1964" i="1" a="1"/>
  <c r="F1964" i="1"/>
  <c r="G1964" i="1" a="1"/>
  <c r="G1964" i="1" s="1"/>
  <c r="P1964" i="1" a="1"/>
  <c r="P1964" i="1"/>
  <c r="H1964" i="1" a="1"/>
  <c r="H1964" i="1" s="1"/>
  <c r="I1963" i="1" a="1"/>
  <c r="I1963" i="1" s="1"/>
  <c r="F1963" i="1" a="1"/>
  <c r="F1963" i="1"/>
  <c r="I1962" i="1" a="1"/>
  <c r="I1962" i="1"/>
  <c r="G1962" i="1" a="1"/>
  <c r="G1962" i="1" s="1"/>
  <c r="M1961" i="1" a="1"/>
  <c r="M1961" i="1"/>
  <c r="O1960" i="1" a="1"/>
  <c r="O1960" i="1" s="1"/>
  <c r="K1960" i="1" a="1"/>
  <c r="K1960" i="1" s="1"/>
  <c r="N1960" i="1" a="1"/>
  <c r="N1960" i="1"/>
  <c r="Q1961" i="1" a="1"/>
  <c r="Q1961" i="1" s="1"/>
  <c r="F1962" i="1" a="1"/>
  <c r="F1962" i="1" s="1"/>
  <c r="N1961" i="1" a="1"/>
  <c r="N1961" i="1" s="1"/>
  <c r="J1961" i="1" a="1"/>
  <c r="J1961" i="1" s="1"/>
  <c r="Q1963" i="1" a="1"/>
  <c r="Q1963" i="1" s="1"/>
  <c r="L1962" i="1" a="1"/>
  <c r="L1962" i="1"/>
  <c r="M1962" i="1" a="1"/>
  <c r="M1962" i="1" s="1"/>
  <c r="K1962" i="1" a="1"/>
  <c r="K1962" i="1" s="1"/>
  <c r="M1960" i="1" a="1"/>
  <c r="M1960" i="1" s="1"/>
  <c r="K1963" i="1" a="1"/>
  <c r="K1963" i="1"/>
  <c r="P1961" i="1" a="1"/>
  <c r="P1961" i="1"/>
  <c r="P1963" i="1" a="1"/>
  <c r="P1963" i="1" s="1"/>
  <c r="H1963" i="1" a="1"/>
  <c r="H1963" i="1" s="1"/>
  <c r="K1961" i="1" a="1"/>
  <c r="K1961" i="1" s="1"/>
  <c r="P1962" i="1" a="1"/>
  <c r="P1962" i="1"/>
  <c r="F1965" i="1" a="1"/>
  <c r="F1965" i="1"/>
  <c r="N1965" i="1" a="1"/>
  <c r="N1965" i="1" s="1"/>
  <c r="H1961" i="1" a="1"/>
  <c r="H1961" i="1" s="1"/>
  <c r="I1964" i="1" a="1"/>
  <c r="I1964" i="1" s="1"/>
  <c r="M1965" i="1" a="1"/>
  <c r="M1965" i="1" s="1"/>
  <c r="M1963" i="1" a="1"/>
  <c r="M1963" i="1"/>
  <c r="L1965" i="1" a="1"/>
  <c r="L1965" i="1" s="1"/>
  <c r="K1965" i="1" a="1"/>
  <c r="K1965" i="1"/>
  <c r="M1964" i="1" a="1"/>
  <c r="M1964" i="1"/>
  <c r="J1965" i="1" a="1"/>
  <c r="J1965" i="1" s="1"/>
  <c r="Q1964" i="1" a="1"/>
  <c r="Q1964" i="1"/>
  <c r="N1964" i="1" a="1"/>
  <c r="N1964" i="1" s="1"/>
  <c r="J1962" i="1" a="1"/>
  <c r="J1962" i="1"/>
  <c r="Q1960" i="1" a="1"/>
  <c r="Q1960" i="1" s="1"/>
  <c r="N1963" i="1" a="1"/>
  <c r="N1963" i="1"/>
  <c r="L1963" i="1" a="1"/>
  <c r="L1963" i="1" s="1"/>
  <c r="I1961" i="1" a="1"/>
  <c r="I1961" i="1" s="1"/>
  <c r="N1962" i="1" a="1"/>
  <c r="N1962" i="1" s="1"/>
  <c r="J1963" i="1" a="1"/>
  <c r="J1963" i="1"/>
  <c r="H1962" i="1" a="1"/>
  <c r="H1962" i="1" s="1"/>
  <c r="F1961" i="1" a="1"/>
  <c r="F1961" i="1"/>
  <c r="P1960" i="1" a="1"/>
  <c r="P1960" i="1" s="1"/>
  <c r="O1963" i="1" a="1"/>
  <c r="O1963" i="1" s="1"/>
  <c r="J1964" i="1" a="1"/>
  <c r="J1964" i="1"/>
  <c r="O1961" i="1" a="1"/>
  <c r="O1961" i="1"/>
  <c r="L1961" i="1" a="1"/>
  <c r="L1961" i="1" s="1"/>
  <c r="G1961" i="1" a="1"/>
  <c r="G1961" i="1"/>
  <c r="L1964" i="1" a="1"/>
  <c r="L1964" i="1"/>
  <c r="I1965" i="1" a="1"/>
  <c r="I1965" i="1" s="1"/>
  <c r="J1957" i="1" a="1"/>
  <c r="J1957" i="1"/>
  <c r="F1956" i="1" a="1"/>
  <c r="F1956" i="1" s="1"/>
  <c r="P1957" i="1" a="1"/>
  <c r="P1957" i="1" s="1"/>
  <c r="Q1957" i="1" a="1"/>
  <c r="Q1957" i="1" s="1"/>
  <c r="M1955" i="1" a="1"/>
  <c r="M1955" i="1"/>
  <c r="K1957" i="1" a="1"/>
  <c r="K1957" i="1" s="1"/>
  <c r="H1957" i="1" a="1"/>
  <c r="H1957" i="1"/>
  <c r="Q1956" i="1" a="1"/>
  <c r="Q1956" i="1" s="1"/>
  <c r="M1957" i="1" a="1"/>
  <c r="M1957" i="1"/>
  <c r="G1957" i="1" a="1"/>
  <c r="G1957" i="1"/>
  <c r="I1956" i="1" a="1"/>
  <c r="I1956" i="1" s="1"/>
  <c r="G1955" i="1" a="1"/>
  <c r="G1955" i="1"/>
  <c r="G1960" i="1" a="1"/>
  <c r="G1960" i="1"/>
  <c r="K1958" i="1" a="1"/>
  <c r="K1958" i="1"/>
  <c r="O1955" i="1" a="1"/>
  <c r="O1955" i="1"/>
  <c r="L1955" i="1" a="1"/>
  <c r="L1955" i="1"/>
  <c r="J1960" i="1" a="1"/>
  <c r="J1960" i="1" s="1"/>
  <c r="I1960" i="1" a="1"/>
  <c r="I1960" i="1" s="1"/>
  <c r="H1959" i="1" a="1"/>
  <c r="H1959" i="1"/>
  <c r="Q1958" i="1" a="1"/>
  <c r="Q1958" i="1" s="1"/>
  <c r="H1960" i="1" a="1"/>
  <c r="H1960" i="1" s="1"/>
  <c r="N1959" i="1" a="1"/>
  <c r="N1959" i="1" s="1"/>
  <c r="F1960" i="1" a="1"/>
  <c r="F1960" i="1" s="1"/>
  <c r="Q1959" i="1" a="1"/>
  <c r="Q1959" i="1"/>
  <c r="P1959" i="1" a="1"/>
  <c r="P1959" i="1" s="1"/>
  <c r="J1959" i="1" a="1"/>
  <c r="J1959" i="1" s="1"/>
  <c r="K1955" i="1" a="1"/>
  <c r="K1955" i="1"/>
  <c r="I1955" i="1" a="1"/>
  <c r="I1955" i="1" s="1"/>
  <c r="O1959" i="1" a="1"/>
  <c r="O1959" i="1"/>
  <c r="M1959" i="1" a="1"/>
  <c r="M1959" i="1"/>
  <c r="F1959" i="1" a="1"/>
  <c r="F1959" i="1" s="1"/>
  <c r="M1956" i="1" a="1"/>
  <c r="M1956" i="1"/>
  <c r="P1955" i="1" a="1"/>
  <c r="P1955" i="1" s="1"/>
  <c r="N1955" i="1" a="1"/>
  <c r="N1955" i="1"/>
  <c r="L1959" i="1" a="1"/>
  <c r="L1959" i="1"/>
  <c r="K1959" i="1" a="1"/>
  <c r="K1959" i="1" s="1"/>
  <c r="L1957" i="1" a="1"/>
  <c r="L1957" i="1" s="1"/>
  <c r="I1959" i="1" a="1"/>
  <c r="I1959" i="1"/>
  <c r="G1959" i="1" a="1"/>
  <c r="G1959" i="1" s="1"/>
  <c r="J1958" i="1" a="1"/>
  <c r="J1958" i="1"/>
  <c r="O1957" i="1" a="1"/>
  <c r="O1957" i="1"/>
  <c r="F1957" i="1" a="1"/>
  <c r="F1957" i="1"/>
  <c r="J1956" i="1" a="1"/>
  <c r="J1956" i="1" s="1"/>
  <c r="O1956" i="1" a="1"/>
  <c r="O1956" i="1" s="1"/>
  <c r="I1957" i="1" a="1"/>
  <c r="I1957" i="1"/>
  <c r="N1958" i="1" a="1"/>
  <c r="N1958" i="1" s="1"/>
  <c r="H1955" i="1" a="1"/>
  <c r="H1955" i="1" s="1"/>
  <c r="M1958" i="1" a="1"/>
  <c r="M1958" i="1"/>
  <c r="I1958" i="1" a="1"/>
  <c r="I1958" i="1" s="1"/>
  <c r="G1956" i="1" a="1"/>
  <c r="G1956" i="1"/>
  <c r="P1956" i="1" a="1"/>
  <c r="P1956" i="1"/>
  <c r="H1956" i="1" a="1"/>
  <c r="H1956" i="1" s="1"/>
  <c r="N1956" i="1" a="1"/>
  <c r="N1956" i="1" s="1"/>
  <c r="Q1955" i="1" a="1"/>
  <c r="Q1955" i="1"/>
  <c r="K1956" i="1" a="1"/>
  <c r="K1956" i="1"/>
  <c r="L1956" i="1" a="1"/>
  <c r="L1956" i="1"/>
  <c r="P1958" i="1" a="1"/>
  <c r="P1958" i="1"/>
  <c r="O1958" i="1" a="1"/>
  <c r="O1958" i="1" s="1"/>
  <c r="J1955" i="1" a="1"/>
  <c r="J1955" i="1" s="1"/>
  <c r="G1958" i="1" a="1"/>
  <c r="G1958" i="1"/>
  <c r="L1958" i="1" a="1"/>
  <c r="L1958" i="1" s="1"/>
  <c r="H1958" i="1" a="1"/>
  <c r="H1958" i="1"/>
  <c r="N1957" i="1" a="1"/>
  <c r="N1957" i="1"/>
  <c r="F1958" i="1" a="1"/>
  <c r="F1958" i="1"/>
  <c r="H2193" i="1" a="1"/>
  <c r="H2193" i="1"/>
  <c r="F2192" i="1" a="1"/>
  <c r="F2192" i="1"/>
  <c r="G2193" i="1" a="1"/>
  <c r="G2193" i="1" s="1"/>
  <c r="N2191" i="1" a="1"/>
  <c r="N2191" i="1"/>
  <c r="F2193" i="1" a="1"/>
  <c r="F2193" i="1" s="1"/>
  <c r="G2190" i="1" a="1"/>
  <c r="G2190" i="1" s="1"/>
  <c r="M2192" i="1" a="1"/>
  <c r="M2192" i="1"/>
  <c r="P2192" i="1" a="1"/>
  <c r="P2192" i="1"/>
  <c r="L2192" i="1" a="1"/>
  <c r="L2192" i="1"/>
  <c r="J2191" i="1" a="1"/>
  <c r="J2191" i="1"/>
  <c r="G2188" i="1" a="1"/>
  <c r="G2188" i="1"/>
  <c r="F2191" i="1" a="1"/>
  <c r="F2191" i="1"/>
  <c r="L2190" i="1" a="1"/>
  <c r="L2190" i="1"/>
  <c r="O2192" i="1" a="1"/>
  <c r="O2192" i="1"/>
  <c r="H2192" i="1" a="1"/>
  <c r="H2192" i="1" s="1"/>
  <c r="M2191" i="1" a="1"/>
  <c r="M2191" i="1" s="1"/>
  <c r="L2191" i="1" a="1"/>
  <c r="L2191" i="1" s="1"/>
  <c r="Q2188" i="1" a="1"/>
  <c r="Q2188" i="1"/>
  <c r="I2191" i="1" a="1"/>
  <c r="I2191" i="1"/>
  <c r="H2191" i="1" a="1"/>
  <c r="H2191" i="1"/>
  <c r="Q2190" i="1" a="1"/>
  <c r="Q2190" i="1"/>
  <c r="F2190" i="1" a="1"/>
  <c r="F2190" i="1"/>
  <c r="P2187" i="1" a="1"/>
  <c r="P2187" i="1" s="1"/>
  <c r="M2187" i="1" a="1"/>
  <c r="M2187" i="1" s="1"/>
  <c r="I2190" i="1" a="1"/>
  <c r="I2190" i="1" s="1"/>
  <c r="H2188" i="1" a="1"/>
  <c r="H2188" i="1"/>
  <c r="K2190" i="1" a="1"/>
  <c r="K2190" i="1" s="1"/>
  <c r="H2190" i="1" a="1"/>
  <c r="H2190" i="1" s="1"/>
  <c r="F2188" i="1" a="1"/>
  <c r="F2188" i="1"/>
  <c r="M2188" i="1" a="1"/>
  <c r="M2188" i="1"/>
  <c r="I2188" i="1" a="1"/>
  <c r="I2188" i="1" s="1"/>
  <c r="J2188" i="1" a="1"/>
  <c r="J2188" i="1" s="1"/>
  <c r="O2190" i="1" a="1"/>
  <c r="O2190" i="1"/>
  <c r="P2190" i="1" a="1"/>
  <c r="P2190" i="1"/>
  <c r="J2193" i="1" a="1"/>
  <c r="J2193" i="1"/>
  <c r="N2188" i="1" a="1"/>
  <c r="N2188" i="1" s="1"/>
  <c r="Q2192" i="1" a="1"/>
  <c r="Q2192" i="1"/>
  <c r="N2192" i="1" a="1"/>
  <c r="N2192" i="1"/>
  <c r="K2192" i="1" a="1"/>
  <c r="K2192" i="1"/>
  <c r="J2192" i="1" a="1"/>
  <c r="J2192" i="1"/>
  <c r="I2192" i="1" a="1"/>
  <c r="I2192" i="1"/>
  <c r="Q2191" i="1" a="1"/>
  <c r="Q2191" i="1"/>
  <c r="L2188" i="1" a="1"/>
  <c r="L2188" i="1"/>
  <c r="P2191" i="1" a="1"/>
  <c r="P2191" i="1"/>
  <c r="O2191" i="1" a="1"/>
  <c r="O2191" i="1" s="1"/>
  <c r="N2187" i="1" a="1"/>
  <c r="N2187" i="1"/>
  <c r="K2191" i="1" a="1"/>
  <c r="K2191" i="1"/>
  <c r="O2188" i="1" a="1"/>
  <c r="O2188" i="1" s="1"/>
  <c r="K2188" i="1" a="1"/>
  <c r="K2188" i="1" s="1"/>
  <c r="O2187" i="1" a="1"/>
  <c r="O2187" i="1" s="1"/>
  <c r="Q2187" i="1" a="1"/>
  <c r="Q2187" i="1"/>
  <c r="N2190" i="1" a="1"/>
  <c r="N2190" i="1" s="1"/>
  <c r="J2190" i="1" a="1"/>
  <c r="J2190" i="1"/>
  <c r="P2188" i="1" a="1"/>
  <c r="P2188" i="1" s="1"/>
  <c r="L2187" i="1" a="1"/>
  <c r="L2187" i="1" s="1"/>
  <c r="M2193" i="1" a="1"/>
  <c r="M2193" i="1"/>
  <c r="L2193" i="1" a="1"/>
  <c r="L2193" i="1"/>
  <c r="G2192" i="1" a="1"/>
  <c r="G2192" i="1"/>
  <c r="K2193" i="1" a="1"/>
  <c r="K2193" i="1" s="1"/>
  <c r="G2191" i="1" a="1"/>
  <c r="G2191" i="1" s="1"/>
  <c r="I2193" i="1" a="1"/>
  <c r="I2193" i="1" s="1"/>
  <c r="M2190" i="1" a="1"/>
  <c r="M2190" i="1"/>
  <c r="I1107" i="1"/>
  <c r="H1107" i="1"/>
  <c r="G1107" i="1"/>
  <c r="O1106" i="1"/>
  <c r="L1106" i="1"/>
  <c r="K1106" i="1"/>
  <c r="J1106" i="1"/>
  <c r="I1106" i="1"/>
  <c r="H1106" i="1"/>
  <c r="G1106" i="1"/>
  <c r="F1106" i="1"/>
  <c r="O1104" i="1"/>
  <c r="N1104" i="1"/>
  <c r="M1104" i="1"/>
  <c r="Q1102" i="1"/>
  <c r="P1102" i="1"/>
  <c r="O1102" i="1"/>
  <c r="N1102" i="1"/>
  <c r="H1102" i="1"/>
  <c r="G1102" i="1"/>
  <c r="F1102" i="1"/>
  <c r="Q1100" i="1"/>
  <c r="P1100" i="1"/>
  <c r="O1100" i="1"/>
  <c r="N1100" i="1"/>
  <c r="K1100" i="1"/>
  <c r="H1100" i="1"/>
  <c r="Q1094" i="1"/>
  <c r="P1094" i="1"/>
  <c r="O1094" i="1"/>
  <c r="N1094" i="1"/>
  <c r="M1094" i="1"/>
  <c r="L1094" i="1"/>
  <c r="K1094" i="1"/>
  <c r="I1094" i="1"/>
  <c r="G1094" i="1"/>
  <c r="F1094" i="1"/>
  <c r="L1090" i="1"/>
  <c r="J1090" i="1"/>
  <c r="H1090" i="1"/>
  <c r="G1090" i="1"/>
  <c r="F1090" i="1"/>
  <c r="P1089" i="1"/>
  <c r="O1089" i="1"/>
  <c r="N1089" i="1"/>
  <c r="M1089" i="1"/>
  <c r="L1089" i="1"/>
  <c r="K1089" i="1"/>
  <c r="J1089" i="1"/>
  <c r="I1089" i="1"/>
  <c r="H1089" i="1"/>
  <c r="G1089" i="1"/>
  <c r="F1089" i="1"/>
  <c r="Q1087" i="1"/>
  <c r="O1087" i="1"/>
  <c r="N1087" i="1"/>
  <c r="M1087" i="1"/>
  <c r="K1087" i="1"/>
  <c r="J1087" i="1"/>
  <c r="H1087" i="1"/>
  <c r="F1087" i="1"/>
  <c r="P1085" i="1"/>
  <c r="O1085" i="1"/>
  <c r="N1085" i="1"/>
  <c r="L1085" i="1"/>
  <c r="K1085" i="1"/>
  <c r="H1085" i="1"/>
  <c r="F1085" i="1"/>
  <c r="Q1084" i="1"/>
  <c r="P1084" i="1"/>
  <c r="O1084" i="1"/>
  <c r="N1084" i="1"/>
  <c r="M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P1107" i="1" s="1"/>
  <c r="O1081" i="1"/>
  <c r="O1107" i="1" s="1"/>
  <c r="N1081" i="1"/>
  <c r="N1107" i="1" s="1"/>
  <c r="M1081" i="1"/>
  <c r="M1107" i="1" s="1"/>
  <c r="L1081" i="1"/>
  <c r="L1107" i="1" s="1"/>
  <c r="K1081" i="1"/>
  <c r="K1107" i="1" s="1"/>
  <c r="J1081" i="1"/>
  <c r="J1107" i="1" s="1"/>
  <c r="I1081" i="1"/>
  <c r="H1081" i="1"/>
  <c r="G1081" i="1"/>
  <c r="F1081" i="1"/>
  <c r="F1107" i="1" s="1"/>
  <c r="Q1080" i="1"/>
  <c r="Q1106" i="1" s="1"/>
  <c r="P1080" i="1"/>
  <c r="P1106" i="1" s="1"/>
  <c r="O1080" i="1"/>
  <c r="N1080" i="1"/>
  <c r="N1106" i="1" s="1"/>
  <c r="M1080" i="1"/>
  <c r="M1106" i="1" s="1"/>
  <c r="L1080" i="1"/>
  <c r="K1080" i="1"/>
  <c r="J1080" i="1"/>
  <c r="I1080" i="1"/>
  <c r="H1080" i="1"/>
  <c r="G1080" i="1"/>
  <c r="F1080" i="1"/>
  <c r="Q1078" i="1"/>
  <c r="Q1104" i="1" s="1"/>
  <c r="P1078" i="1"/>
  <c r="P1104" i="1" s="1"/>
  <c r="O1078" i="1"/>
  <c r="N1078" i="1"/>
  <c r="M1078" i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Q1076" i="1"/>
  <c r="P1076" i="1"/>
  <c r="O1076" i="1"/>
  <c r="N1076" i="1"/>
  <c r="M1076" i="1"/>
  <c r="M1102" i="1" s="1"/>
  <c r="L1076" i="1"/>
  <c r="L1102" i="1" s="1"/>
  <c r="K1076" i="1"/>
  <c r="K1102" i="1" s="1"/>
  <c r="J1076" i="1"/>
  <c r="J1102" i="1" s="1"/>
  <c r="I1076" i="1"/>
  <c r="I1102" i="1" s="1"/>
  <c r="H1076" i="1"/>
  <c r="G1076" i="1"/>
  <c r="F1076" i="1"/>
  <c r="Q1074" i="1"/>
  <c r="P1074" i="1"/>
  <c r="O1074" i="1"/>
  <c r="N1074" i="1"/>
  <c r="M1074" i="1"/>
  <c r="M1100" i="1" s="1"/>
  <c r="L1074" i="1"/>
  <c r="L1100" i="1" s="1"/>
  <c r="K1074" i="1"/>
  <c r="J1074" i="1"/>
  <c r="J1100" i="1" s="1"/>
  <c r="I1074" i="1"/>
  <c r="I1100" i="1" s="1"/>
  <c r="H1074" i="1"/>
  <c r="G1074" i="1"/>
  <c r="G1100" i="1" s="1"/>
  <c r="F1074" i="1"/>
  <c r="F1100" i="1" s="1"/>
  <c r="Q1068" i="1"/>
  <c r="P1068" i="1"/>
  <c r="O1068" i="1"/>
  <c r="N1068" i="1"/>
  <c r="M1068" i="1"/>
  <c r="L1068" i="1"/>
  <c r="K1068" i="1"/>
  <c r="J1068" i="1"/>
  <c r="J1094" i="1" s="1"/>
  <c r="I1068" i="1"/>
  <c r="H1068" i="1"/>
  <c r="H1094" i="1" s="1"/>
  <c r="G1068" i="1"/>
  <c r="F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P1090" i="1" s="1"/>
  <c r="O1064" i="1"/>
  <c r="O1090" i="1" s="1"/>
  <c r="N1064" i="1"/>
  <c r="N1090" i="1" s="1"/>
  <c r="M1064" i="1"/>
  <c r="M1090" i="1" s="1"/>
  <c r="L1064" i="1"/>
  <c r="K1064" i="1"/>
  <c r="K1090" i="1" s="1"/>
  <c r="J1064" i="1"/>
  <c r="I1064" i="1"/>
  <c r="I1090" i="1" s="1"/>
  <c r="H1064" i="1"/>
  <c r="G1064" i="1"/>
  <c r="F1064" i="1"/>
  <c r="Q1063" i="1"/>
  <c r="Q1089" i="1" s="1"/>
  <c r="P1063" i="1"/>
  <c r="O1063" i="1"/>
  <c r="N1063" i="1"/>
  <c r="M1063" i="1"/>
  <c r="L1063" i="1"/>
  <c r="K1063" i="1"/>
  <c r="J1063" i="1"/>
  <c r="I1063" i="1"/>
  <c r="H1063" i="1"/>
  <c r="G1063" i="1"/>
  <c r="F1063" i="1"/>
  <c r="Q1061" i="1"/>
  <c r="P1061" i="1"/>
  <c r="P1087" i="1" s="1"/>
  <c r="O1061" i="1"/>
  <c r="N1061" i="1"/>
  <c r="M1061" i="1"/>
  <c r="L1061" i="1"/>
  <c r="L1087" i="1" s="1"/>
  <c r="K1061" i="1"/>
  <c r="J1061" i="1"/>
  <c r="I1061" i="1"/>
  <c r="I1087" i="1" s="1"/>
  <c r="H1061" i="1"/>
  <c r="G1061" i="1"/>
  <c r="G1087" i="1" s="1"/>
  <c r="F1061" i="1"/>
  <c r="Q1059" i="1"/>
  <c r="Q1085" i="1" s="1"/>
  <c r="P1059" i="1"/>
  <c r="O1059" i="1"/>
  <c r="N1059" i="1"/>
  <c r="M1059" i="1"/>
  <c r="M1085" i="1" s="1"/>
  <c r="L1059" i="1"/>
  <c r="K1059" i="1"/>
  <c r="J1059" i="1"/>
  <c r="J1085" i="1" s="1"/>
  <c r="I1059" i="1"/>
  <c r="I1085" i="1" s="1"/>
  <c r="H1059" i="1"/>
  <c r="G1059" i="1"/>
  <c r="G1085" i="1" s="1"/>
  <c r="F1059" i="1"/>
  <c r="Q1058" i="1"/>
  <c r="P1058" i="1"/>
  <c r="O1058" i="1"/>
  <c r="N1058" i="1"/>
  <c r="M1058" i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O925" i="1"/>
  <c r="O924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Q901" i="1" s="1"/>
  <c r="P904" i="1"/>
  <c r="P901" i="1" s="1"/>
  <c r="O904" i="1"/>
  <c r="O901" i="1" s="1"/>
  <c r="N904" i="1"/>
  <c r="N901" i="1" s="1"/>
  <c r="M904" i="1"/>
  <c r="M901" i="1" s="1"/>
  <c r="L904" i="1"/>
  <c r="L901" i="1" s="1"/>
  <c r="K904" i="1"/>
  <c r="J904" i="1"/>
  <c r="I904" i="1"/>
  <c r="H904" i="1"/>
  <c r="G904" i="1"/>
  <c r="F904" i="1"/>
  <c r="K901" i="1"/>
  <c r="J901" i="1"/>
  <c r="I901" i="1"/>
  <c r="H901" i="1"/>
  <c r="G901" i="1"/>
  <c r="F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I2312" i="1" a="1"/>
  <c r="I2312" i="1"/>
  <c r="Q2312" i="1" a="1"/>
  <c r="Q2312" i="1" s="1"/>
  <c r="J2312" i="1" a="1"/>
  <c r="J2312" i="1"/>
  <c r="P2312" i="1" a="1"/>
  <c r="P2312" i="1"/>
  <c r="N2312" i="1" a="1"/>
  <c r="N2312" i="1" s="1"/>
  <c r="H2312" i="1" a="1"/>
  <c r="H2312" i="1"/>
  <c r="O2312" i="1" a="1"/>
  <c r="O2312" i="1"/>
  <c r="L2312" i="1" a="1"/>
  <c r="L2312" i="1"/>
  <c r="M2312" i="1" a="1"/>
  <c r="M2312" i="1"/>
  <c r="K2312" i="1" a="1"/>
  <c r="K2312" i="1"/>
  <c r="G2306" i="1" a="1"/>
  <c r="G2306" i="1" s="1"/>
  <c r="F2306" i="1" a="1"/>
  <c r="F2306" i="1"/>
  <c r="K2308" i="1" a="1"/>
  <c r="K2308" i="1" s="1"/>
  <c r="G2308" i="1" a="1"/>
  <c r="G2308" i="1"/>
  <c r="L2304" i="1" a="1"/>
  <c r="L2304" i="1"/>
  <c r="J2304" i="1" a="1"/>
  <c r="J2304" i="1"/>
  <c r="N2310" i="1" a="1"/>
  <c r="N2310" i="1" s="1"/>
  <c r="L2310" i="1" a="1"/>
  <c r="L2310" i="1" s="1"/>
  <c r="Q2308" i="1" a="1"/>
  <c r="Q2308" i="1" s="1"/>
  <c r="L2308" i="1" a="1"/>
  <c r="L2308" i="1"/>
  <c r="N2306" i="1" a="1"/>
  <c r="N2306" i="1"/>
  <c r="M2304" i="1" a="1"/>
  <c r="M2304" i="1"/>
  <c r="P2304" i="1" a="1"/>
  <c r="P2304" i="1"/>
  <c r="P2303" i="1" a="1"/>
  <c r="P2303" i="1" s="1"/>
  <c r="I2304" i="1" a="1"/>
  <c r="I2304" i="1" s="1"/>
  <c r="L2303" i="1" a="1"/>
  <c r="L2303" i="1" s="1"/>
  <c r="O2303" i="1" a="1"/>
  <c r="O2303" i="1" s="1"/>
  <c r="I2306" i="1" a="1"/>
  <c r="I2306" i="1"/>
  <c r="P2308" i="1" a="1"/>
  <c r="P2308" i="1" s="1"/>
  <c r="K2304" i="1" a="1"/>
  <c r="K2304" i="1"/>
  <c r="K2303" i="1" a="1"/>
  <c r="K2303" i="1"/>
  <c r="J2310" i="1" a="1"/>
  <c r="J2310" i="1"/>
  <c r="N2308" i="1" a="1"/>
  <c r="N2308" i="1"/>
  <c r="O2304" i="1" a="1"/>
  <c r="O2304" i="1" s="1"/>
  <c r="H2310" i="1" a="1"/>
  <c r="H2310" i="1"/>
  <c r="I2308" i="1" a="1"/>
  <c r="I2308" i="1"/>
  <c r="P2306" i="1" a="1"/>
  <c r="P2306" i="1" s="1"/>
  <c r="K2310" i="1" a="1"/>
  <c r="K2310" i="1" s="1"/>
  <c r="N2303" i="1" a="1"/>
  <c r="N2303" i="1" s="1"/>
  <c r="F2310" i="1" a="1"/>
  <c r="F2310" i="1" s="1"/>
  <c r="N2304" i="1" a="1"/>
  <c r="N2304" i="1"/>
  <c r="H2304" i="1" a="1"/>
  <c r="H2304" i="1"/>
  <c r="M2303" i="1" a="1"/>
  <c r="M2303" i="1"/>
  <c r="Q2303" i="1" a="1"/>
  <c r="Q2303" i="1"/>
  <c r="L2306" i="1" a="1"/>
  <c r="L2306" i="1" s="1"/>
  <c r="G2312" i="1" a="1"/>
  <c r="G2312" i="1" s="1"/>
  <c r="F2312" i="1" a="1"/>
  <c r="F2312" i="1" s="1"/>
  <c r="H2308" i="1" a="1"/>
  <c r="H2308" i="1" s="1"/>
  <c r="M2306" i="1" a="1"/>
  <c r="M2306" i="1"/>
  <c r="O2308" i="1" a="1"/>
  <c r="O2308" i="1" s="1"/>
  <c r="Q2304" i="1" a="1"/>
  <c r="Q2304" i="1" s="1"/>
  <c r="F2304" i="1" a="1"/>
  <c r="F2304" i="1"/>
  <c r="J2303" i="1" a="1"/>
  <c r="J2303" i="1" s="1"/>
  <c r="Q2310" i="1" a="1"/>
  <c r="Q2310" i="1"/>
  <c r="M2310" i="1" a="1"/>
  <c r="M2310" i="1"/>
  <c r="G2304" i="1" a="1"/>
  <c r="G2304" i="1" s="1"/>
  <c r="I2310" i="1" a="1"/>
  <c r="I2310" i="1" s="1"/>
  <c r="H2303" i="1" a="1"/>
  <c r="H2303" i="1" s="1"/>
  <c r="G2310" i="1" a="1"/>
  <c r="G2310" i="1" s="1"/>
  <c r="M2308" i="1" a="1"/>
  <c r="M2308" i="1" s="1"/>
  <c r="J2306" i="1" a="1"/>
  <c r="J2306" i="1"/>
  <c r="K2306" i="1" a="1"/>
  <c r="K2306" i="1"/>
  <c r="P2310" i="1" a="1"/>
  <c r="P2310" i="1" s="1"/>
  <c r="O2310" i="1" a="1"/>
  <c r="O2310" i="1"/>
  <c r="O2306" i="1" a="1"/>
  <c r="O2306" i="1" s="1"/>
  <c r="I2303" i="1" a="1"/>
  <c r="I2303" i="1" s="1"/>
  <c r="J2308" i="1" a="1"/>
  <c r="J2308" i="1" s="1"/>
  <c r="H2306" i="1" a="1"/>
  <c r="H2306" i="1"/>
  <c r="F2308" i="1" a="1"/>
  <c r="F2308" i="1"/>
  <c r="Q2306" i="1" a="1"/>
  <c r="Q2306" i="1" s="1"/>
  <c r="O2298" i="1" a="1"/>
  <c r="O2298" i="1"/>
  <c r="F2298" i="1" a="1"/>
  <c r="F2298" i="1" s="1"/>
  <c r="G2298" i="1" a="1"/>
  <c r="G2298" i="1"/>
  <c r="K2298" i="1" a="1"/>
  <c r="K2298" i="1" s="1"/>
  <c r="I2297" i="1" a="1"/>
  <c r="I2297" i="1" s="1"/>
  <c r="L2298" i="1" a="1"/>
  <c r="L2298" i="1" s="1"/>
  <c r="Q2302" i="1" a="1"/>
  <c r="Q2302" i="1" s="1"/>
  <c r="G2303" i="1" a="1"/>
  <c r="G2303" i="1"/>
  <c r="F2303" i="1" a="1"/>
  <c r="F2303" i="1" s="1"/>
  <c r="P2302" i="1" a="1"/>
  <c r="P2302" i="1"/>
  <c r="K2297" i="1" a="1"/>
  <c r="K2297" i="1" s="1"/>
  <c r="O2302" i="1" a="1"/>
  <c r="O2302" i="1"/>
  <c r="N2302" i="1" a="1"/>
  <c r="N2302" i="1"/>
  <c r="M2302" i="1" a="1"/>
  <c r="M2302" i="1"/>
  <c r="L2302" i="1" a="1"/>
  <c r="L2302" i="1"/>
  <c r="L2300" i="1" a="1"/>
  <c r="L2300" i="1" s="1"/>
  <c r="P2300" i="1" a="1"/>
  <c r="P2300" i="1"/>
  <c r="K2302" i="1" a="1"/>
  <c r="K2302" i="1"/>
  <c r="J2300" i="1" a="1"/>
  <c r="J2300" i="1"/>
  <c r="I2298" i="1" a="1"/>
  <c r="I2298" i="1"/>
  <c r="O2297" i="1" a="1"/>
  <c r="O2297" i="1"/>
  <c r="H2297" i="1" a="1"/>
  <c r="H2297" i="1" s="1"/>
  <c r="P2297" i="1" a="1"/>
  <c r="P2297" i="1"/>
  <c r="J2302" i="1" a="1"/>
  <c r="J2302" i="1" s="1"/>
  <c r="I2302" i="1" a="1"/>
  <c r="I2302" i="1" s="1"/>
  <c r="I2300" i="1" a="1"/>
  <c r="I2300" i="1" s="1"/>
  <c r="H2300" i="1" a="1"/>
  <c r="H2300" i="1"/>
  <c r="M2298" i="1" a="1"/>
  <c r="M2298" i="1"/>
  <c r="H2298" i="1" a="1"/>
  <c r="H2298" i="1"/>
  <c r="L2297" i="1" a="1"/>
  <c r="L2297" i="1"/>
  <c r="F2302" i="1" a="1"/>
  <c r="F2302" i="1"/>
  <c r="O2300" i="1" a="1"/>
  <c r="O2300" i="1" s="1"/>
  <c r="M2300" i="1" a="1"/>
  <c r="M2300" i="1" s="1"/>
  <c r="G2300" i="1" a="1"/>
  <c r="G2300" i="1" s="1"/>
  <c r="Q2298" i="1" a="1"/>
  <c r="Q2298" i="1" s="1"/>
  <c r="P2298" i="1" a="1"/>
  <c r="P2298" i="1" s="1"/>
  <c r="N2298" i="1" a="1"/>
  <c r="N2298" i="1"/>
  <c r="N2297" i="1" a="1"/>
  <c r="N2297" i="1" s="1"/>
  <c r="Q2297" i="1" a="1"/>
  <c r="Q2297" i="1" s="1"/>
  <c r="F2300" i="1" a="1"/>
  <c r="F2300" i="1"/>
  <c r="J2297" i="1" a="1"/>
  <c r="J2297" i="1"/>
  <c r="H2302" i="1" a="1"/>
  <c r="H2302" i="1" s="1"/>
  <c r="G2297" i="1" a="1"/>
  <c r="G2297" i="1"/>
  <c r="G2302" i="1" a="1"/>
  <c r="G2302" i="1"/>
  <c r="K2300" i="1" a="1"/>
  <c r="K2300" i="1"/>
  <c r="F2297" i="1" a="1"/>
  <c r="F2297" i="1"/>
  <c r="Q2300" i="1" a="1"/>
  <c r="Q2300" i="1" s="1"/>
  <c r="N2300" i="1" a="1"/>
  <c r="N2300" i="1"/>
  <c r="J2298" i="1" a="1"/>
  <c r="J2298" i="1"/>
  <c r="M2297" i="1" a="1"/>
  <c r="M2297" i="1"/>
  <c r="P2292" i="1" a="1"/>
  <c r="P2292" i="1" s="1"/>
  <c r="N2292" i="1" a="1"/>
  <c r="N2292" i="1"/>
  <c r="H2286" i="1" a="1"/>
  <c r="H2286" i="1" s="1"/>
  <c r="K2294" i="1" a="1"/>
  <c r="K2294" i="1" s="1"/>
  <c r="I2294" i="1" a="1"/>
  <c r="I2294" i="1"/>
  <c r="H2292" i="1" a="1"/>
  <c r="H2292" i="1"/>
  <c r="M2290" i="1" a="1"/>
  <c r="M2290" i="1" s="1"/>
  <c r="L2288" i="1" a="1"/>
  <c r="L2288" i="1"/>
  <c r="K2290" i="1" a="1"/>
  <c r="K2290" i="1"/>
  <c r="F2290" i="1" a="1"/>
  <c r="F2290" i="1"/>
  <c r="Q2290" i="1" a="1"/>
  <c r="Q2290" i="1"/>
  <c r="N2288" i="1" a="1"/>
  <c r="N2288" i="1"/>
  <c r="G2288" i="1" a="1"/>
  <c r="G2288" i="1" s="1"/>
  <c r="Q2292" i="1" a="1"/>
  <c r="Q2292" i="1" s="1"/>
  <c r="J2292" i="1" a="1"/>
  <c r="J2292" i="1" s="1"/>
  <c r="H2294" i="1" a="1"/>
  <c r="H2294" i="1"/>
  <c r="G2290" i="1" a="1"/>
  <c r="G2290" i="1" s="1"/>
  <c r="H2290" i="1" a="1"/>
  <c r="H2290" i="1" s="1"/>
  <c r="G2294" i="1" a="1"/>
  <c r="G2294" i="1"/>
  <c r="L2292" i="1" a="1"/>
  <c r="L2292" i="1" s="1"/>
  <c r="Q2286" i="1" a="1"/>
  <c r="Q2286" i="1"/>
  <c r="P2286" i="1" a="1"/>
  <c r="P2286" i="1"/>
  <c r="F2294" i="1" a="1"/>
  <c r="F2294" i="1" s="1"/>
  <c r="M2292" i="1" a="1"/>
  <c r="M2292" i="1"/>
  <c r="I2290" i="1" a="1"/>
  <c r="I2290" i="1"/>
  <c r="I2292" i="1" a="1"/>
  <c r="I2292" i="1"/>
  <c r="G2292" i="1" a="1"/>
  <c r="G2292" i="1"/>
  <c r="Q2288" i="1" a="1"/>
  <c r="Q2288" i="1"/>
  <c r="J2288" i="1" a="1"/>
  <c r="J2288" i="1"/>
  <c r="L2290" i="1" a="1"/>
  <c r="L2290" i="1" s="1"/>
  <c r="P2290" i="1" a="1"/>
  <c r="P2290" i="1" s="1"/>
  <c r="O2290" i="1" a="1"/>
  <c r="O2290" i="1"/>
  <c r="M2286" i="1" a="1"/>
  <c r="M2286" i="1" s="1"/>
  <c r="L2286" i="1" a="1"/>
  <c r="L2286" i="1" s="1"/>
  <c r="N2286" i="1" a="1"/>
  <c r="N2286" i="1" s="1"/>
  <c r="O2288" i="1" a="1"/>
  <c r="O2288" i="1"/>
  <c r="K2288" i="1" a="1"/>
  <c r="K2288" i="1"/>
  <c r="I2288" i="1" a="1"/>
  <c r="I2288" i="1" s="1"/>
  <c r="O2286" i="1" a="1"/>
  <c r="O2286" i="1" s="1"/>
  <c r="F2286" i="1" a="1"/>
  <c r="F2286" i="1"/>
  <c r="O2292" i="1" a="1"/>
  <c r="O2292" i="1"/>
  <c r="F2288" i="1" a="1"/>
  <c r="F2288" i="1" s="1"/>
  <c r="J2286" i="1" a="1"/>
  <c r="J2286" i="1" s="1"/>
  <c r="Q2294" i="1" a="1"/>
  <c r="Q2294" i="1" s="1"/>
  <c r="F2292" i="1" a="1"/>
  <c r="F2292" i="1" s="1"/>
  <c r="N2290" i="1" a="1"/>
  <c r="N2290" i="1"/>
  <c r="K2286" i="1" a="1"/>
  <c r="K2286" i="1"/>
  <c r="J2290" i="1" a="1"/>
  <c r="J2290" i="1"/>
  <c r="P2288" i="1" a="1"/>
  <c r="P2288" i="1"/>
  <c r="I2286" i="1" a="1"/>
  <c r="I2286" i="1"/>
  <c r="P2294" i="1" a="1"/>
  <c r="P2294" i="1" s="1"/>
  <c r="K2292" i="1" a="1"/>
  <c r="K2292" i="1"/>
  <c r="M2294" i="1" a="1"/>
  <c r="M2294" i="1"/>
  <c r="O2294" i="1" a="1"/>
  <c r="O2294" i="1" s="1"/>
  <c r="J2294" i="1" a="1"/>
  <c r="J2294" i="1" s="1"/>
  <c r="H2288" i="1" a="1"/>
  <c r="H2288" i="1" s="1"/>
  <c r="N2294" i="1" a="1"/>
  <c r="N2294" i="1"/>
  <c r="G2286" i="1" a="1"/>
  <c r="G2286" i="1"/>
  <c r="L2294" i="1" a="1"/>
  <c r="L2294" i="1" s="1"/>
  <c r="M2288" i="1" a="1"/>
  <c r="M2288" i="1"/>
  <c r="J2278" i="1" a="1"/>
  <c r="J2278" i="1" s="1"/>
  <c r="N2281" i="1" a="1"/>
  <c r="N2281" i="1" s="1"/>
  <c r="K2280" i="1" a="1"/>
  <c r="K2280" i="1" s="1"/>
  <c r="J2281" i="1" a="1"/>
  <c r="J2281" i="1"/>
  <c r="J2280" i="1" a="1"/>
  <c r="J2280" i="1" s="1"/>
  <c r="P2278" i="1" a="1"/>
  <c r="P2278" i="1"/>
  <c r="F2280" i="1" a="1"/>
  <c r="F2280" i="1" s="1"/>
  <c r="M2278" i="1" a="1"/>
  <c r="M2278" i="1"/>
  <c r="H2281" i="1" a="1"/>
  <c r="H2281" i="1"/>
  <c r="K2281" i="1" a="1"/>
  <c r="K2281" i="1"/>
  <c r="M2280" i="1" a="1"/>
  <c r="M2280" i="1" s="1"/>
  <c r="I2278" i="1" a="1"/>
  <c r="I2278" i="1" s="1"/>
  <c r="G2281" i="1" a="1"/>
  <c r="G2281" i="1" s="1"/>
  <c r="F2278" i="1" a="1"/>
  <c r="F2278" i="1" s="1"/>
  <c r="H2278" i="1" a="1"/>
  <c r="H2278" i="1"/>
  <c r="Q2282" i="1" a="1"/>
  <c r="Q2282" i="1"/>
  <c r="Q2278" i="1" a="1"/>
  <c r="Q2278" i="1"/>
  <c r="L2278" i="1" a="1"/>
  <c r="L2278" i="1" s="1"/>
  <c r="M2281" i="1" a="1"/>
  <c r="M2281" i="1" s="1"/>
  <c r="L2281" i="1" a="1"/>
  <c r="L2281" i="1" s="1"/>
  <c r="G2280" i="1" a="1"/>
  <c r="G2280" i="1" s="1"/>
  <c r="L2280" i="1" a="1"/>
  <c r="L2280" i="1"/>
  <c r="K2278" i="1" a="1"/>
  <c r="K2278" i="1" s="1"/>
  <c r="Q2284" i="1" a="1"/>
  <c r="Q2284" i="1"/>
  <c r="M2284" i="1" a="1"/>
  <c r="M2284" i="1"/>
  <c r="G2278" i="1" a="1"/>
  <c r="G2278" i="1"/>
  <c r="P2281" i="1" a="1"/>
  <c r="P2281" i="1" s="1"/>
  <c r="F2281" i="1" a="1"/>
  <c r="F2281" i="1" s="1"/>
  <c r="H2284" i="1" a="1"/>
  <c r="H2284" i="1"/>
  <c r="P2282" i="1" a="1"/>
  <c r="P2282" i="1" s="1"/>
  <c r="M2282" i="1" a="1"/>
  <c r="M2282" i="1"/>
  <c r="N2282" i="1" a="1"/>
  <c r="N2282" i="1"/>
  <c r="G2282" i="1" a="1"/>
  <c r="G2282" i="1"/>
  <c r="Q2280" i="1" a="1"/>
  <c r="Q2280" i="1" s="1"/>
  <c r="J2282" i="1" a="1"/>
  <c r="J2282" i="1" s="1"/>
  <c r="N2284" i="1" a="1"/>
  <c r="N2284" i="1" s="1"/>
  <c r="N2278" i="1" a="1"/>
  <c r="N2278" i="1"/>
  <c r="P2284" i="1" a="1"/>
  <c r="P2284" i="1" s="1"/>
  <c r="P2280" i="1" a="1"/>
  <c r="P2280" i="1"/>
  <c r="O2284" i="1" a="1"/>
  <c r="O2284" i="1" s="1"/>
  <c r="J2284" i="1" a="1"/>
  <c r="J2284" i="1" s="1"/>
  <c r="I2284" i="1" a="1"/>
  <c r="I2284" i="1"/>
  <c r="H2280" i="1" a="1"/>
  <c r="H2280" i="1" s="1"/>
  <c r="Q2281" i="1" a="1"/>
  <c r="Q2281" i="1"/>
  <c r="O2280" i="1" a="1"/>
  <c r="O2280" i="1" s="1"/>
  <c r="O2278" i="1" a="1"/>
  <c r="O2278" i="1" s="1"/>
  <c r="O2282" i="1" a="1"/>
  <c r="O2282" i="1" s="1"/>
  <c r="I2280" i="1" a="1"/>
  <c r="I2280" i="1" s="1"/>
  <c r="L2282" i="1" a="1"/>
  <c r="L2282" i="1" s="1"/>
  <c r="K2284" i="1" a="1"/>
  <c r="K2284" i="1"/>
  <c r="I2281" i="1" a="1"/>
  <c r="I2281" i="1" s="1"/>
  <c r="K2282" i="1" a="1"/>
  <c r="K2282" i="1" s="1"/>
  <c r="L2284" i="1" a="1"/>
  <c r="L2284" i="1"/>
  <c r="G2284" i="1" a="1"/>
  <c r="G2284" i="1"/>
  <c r="F2284" i="1" a="1"/>
  <c r="F2284" i="1" s="1"/>
  <c r="I2282" i="1" a="1"/>
  <c r="I2282" i="1" s="1"/>
  <c r="H2282" i="1" a="1"/>
  <c r="H2282" i="1" s="1"/>
  <c r="N2280" i="1" a="1"/>
  <c r="N2280" i="1"/>
  <c r="F2282" i="1" a="1"/>
  <c r="F2282" i="1"/>
  <c r="O2281" i="1" a="1"/>
  <c r="O2281" i="1"/>
  <c r="Q2271" i="1" a="1"/>
  <c r="Q2271" i="1" s="1"/>
  <c r="H2271" i="1" a="1"/>
  <c r="H2271" i="1" s="1"/>
  <c r="I2269" i="1" a="1"/>
  <c r="I2269" i="1" s="1"/>
  <c r="F2275" i="1" a="1"/>
  <c r="F2275" i="1" s="1"/>
  <c r="M2274" i="1" a="1"/>
  <c r="M2274" i="1" s="1"/>
  <c r="Q2269" i="1" a="1"/>
  <c r="Q2269" i="1"/>
  <c r="O2269" i="1" a="1"/>
  <c r="O2269" i="1" s="1"/>
  <c r="G2277" i="1" a="1"/>
  <c r="G2277" i="1"/>
  <c r="Q2277" i="1" a="1"/>
  <c r="Q2277" i="1" s="1"/>
  <c r="F2277" i="1" a="1"/>
  <c r="F2277" i="1"/>
  <c r="G2275" i="1" a="1"/>
  <c r="G2275" i="1"/>
  <c r="P2269" i="1" a="1"/>
  <c r="P2269" i="1" s="1"/>
  <c r="P2277" i="1" a="1"/>
  <c r="P2277" i="1"/>
  <c r="I2277" i="1" a="1"/>
  <c r="I2277" i="1"/>
  <c r="O2277" i="1" a="1"/>
  <c r="O2277" i="1"/>
  <c r="N2277" i="1" a="1"/>
  <c r="N2277" i="1"/>
  <c r="K2271" i="1" a="1"/>
  <c r="K2271" i="1"/>
  <c r="M2277" i="1" a="1"/>
  <c r="M2277" i="1" s="1"/>
  <c r="L2277" i="1" a="1"/>
  <c r="L2277" i="1"/>
  <c r="F2271" i="1" a="1"/>
  <c r="F2271" i="1"/>
  <c r="K2277" i="1" a="1"/>
  <c r="K2277" i="1"/>
  <c r="Q2274" i="1" a="1"/>
  <c r="Q2274" i="1" s="1"/>
  <c r="O2274" i="1" a="1"/>
  <c r="O2274" i="1" s="1"/>
  <c r="N2274" i="1" a="1"/>
  <c r="N2274" i="1" s="1"/>
  <c r="G2274" i="1" a="1"/>
  <c r="G2274" i="1" s="1"/>
  <c r="F2274" i="1" a="1"/>
  <c r="F2274" i="1" s="1"/>
  <c r="J2277" i="1" a="1"/>
  <c r="J2277" i="1"/>
  <c r="H2277" i="1" a="1"/>
  <c r="H2277" i="1" s="1"/>
  <c r="O2271" i="1" a="1"/>
  <c r="O2271" i="1"/>
  <c r="Q2275" i="1" a="1"/>
  <c r="Q2275" i="1"/>
  <c r="P2275" i="1" a="1"/>
  <c r="P2275" i="1" s="1"/>
  <c r="N2275" i="1" a="1"/>
  <c r="N2275" i="1" s="1"/>
  <c r="M2269" i="1" a="1"/>
  <c r="M2269" i="1"/>
  <c r="M2275" i="1" a="1"/>
  <c r="M2275" i="1" s="1"/>
  <c r="H2275" i="1" a="1"/>
  <c r="H2275" i="1"/>
  <c r="L2274" i="1" a="1"/>
  <c r="L2274" i="1"/>
  <c r="N2269" i="1" a="1"/>
  <c r="N2269" i="1" s="1"/>
  <c r="I2274" i="1" a="1"/>
  <c r="I2274" i="1" s="1"/>
  <c r="L2269" i="1" a="1"/>
  <c r="L2269" i="1"/>
  <c r="O2275" i="1" a="1"/>
  <c r="O2275" i="1"/>
  <c r="J2275" i="1" a="1"/>
  <c r="J2275" i="1" s="1"/>
  <c r="G2271" i="1" a="1"/>
  <c r="G2271" i="1"/>
  <c r="H2274" i="1" a="1"/>
  <c r="H2274" i="1" s="1"/>
  <c r="I2275" i="1" a="1"/>
  <c r="I2275" i="1"/>
  <c r="P2274" i="1" a="1"/>
  <c r="P2274" i="1"/>
  <c r="K2274" i="1" a="1"/>
  <c r="K2274" i="1"/>
  <c r="J2274" i="1" a="1"/>
  <c r="J2274" i="1"/>
  <c r="P2271" i="1" a="1"/>
  <c r="P2271" i="1"/>
  <c r="N2271" i="1" a="1"/>
  <c r="N2271" i="1"/>
  <c r="J2271" i="1" a="1"/>
  <c r="J2271" i="1" s="1"/>
  <c r="M2271" i="1" a="1"/>
  <c r="M2271" i="1" s="1"/>
  <c r="L2271" i="1" a="1"/>
  <c r="L2271" i="1"/>
  <c r="I2271" i="1" a="1"/>
  <c r="I2271" i="1" s="1"/>
  <c r="K2269" i="1" a="1"/>
  <c r="K2269" i="1" s="1"/>
  <c r="J2269" i="1" a="1"/>
  <c r="J2269" i="1" s="1"/>
  <c r="L2275" i="1" a="1"/>
  <c r="L2275" i="1"/>
  <c r="K2275" i="1" a="1"/>
  <c r="K2275" i="1" s="1"/>
  <c r="F2267" i="1" a="1"/>
  <c r="F2267" i="1"/>
  <c r="K2265" i="1" a="1"/>
  <c r="K2265" i="1" s="1"/>
  <c r="J2267" i="1" a="1"/>
  <c r="J2267" i="1" s="1"/>
  <c r="F2261" i="1" a="1"/>
  <c r="F2261" i="1"/>
  <c r="G2263" i="1" a="1"/>
  <c r="G2263" i="1" s="1"/>
  <c r="H2269" i="1" a="1"/>
  <c r="H2269" i="1"/>
  <c r="G2269" i="1" a="1"/>
  <c r="G2269" i="1" s="1"/>
  <c r="O2267" i="1" a="1"/>
  <c r="O2267" i="1" s="1"/>
  <c r="M2265" i="1" a="1"/>
  <c r="M2265" i="1"/>
  <c r="M2263" i="1" a="1"/>
  <c r="M2263" i="1" s="1"/>
  <c r="Q2260" i="1" a="1"/>
  <c r="Q2260" i="1"/>
  <c r="I2265" i="1" a="1"/>
  <c r="I2265" i="1"/>
  <c r="K2263" i="1" a="1"/>
  <c r="K2263" i="1" s="1"/>
  <c r="O2260" i="1" a="1"/>
  <c r="O2260" i="1"/>
  <c r="G2267" i="1" a="1"/>
  <c r="G2267" i="1" s="1"/>
  <c r="Q2267" i="1" a="1"/>
  <c r="Q2267" i="1"/>
  <c r="P2267" i="1" a="1"/>
  <c r="P2267" i="1" s="1"/>
  <c r="N2267" i="1" a="1"/>
  <c r="N2267" i="1" s="1"/>
  <c r="N2263" i="1" a="1"/>
  <c r="N2263" i="1"/>
  <c r="M2260" i="1" a="1"/>
  <c r="M2260" i="1"/>
  <c r="L2263" i="1" a="1"/>
  <c r="L2263" i="1"/>
  <c r="O2261" i="1" a="1"/>
  <c r="O2261" i="1" s="1"/>
  <c r="J2261" i="1" a="1"/>
  <c r="J2261" i="1"/>
  <c r="M2267" i="1" a="1"/>
  <c r="M2267" i="1" s="1"/>
  <c r="K2267" i="1" a="1"/>
  <c r="K2267" i="1" s="1"/>
  <c r="P2265" i="1" a="1"/>
  <c r="P2265" i="1" s="1"/>
  <c r="J2265" i="1" a="1"/>
  <c r="J2265" i="1" s="1"/>
  <c r="L2261" i="1" a="1"/>
  <c r="L2261" i="1"/>
  <c r="F2263" i="1" a="1"/>
  <c r="F2263" i="1" s="1"/>
  <c r="L2267" i="1" a="1"/>
  <c r="L2267" i="1"/>
  <c r="H2267" i="1" a="1"/>
  <c r="H2267" i="1" s="1"/>
  <c r="I2263" i="1" a="1"/>
  <c r="I2263" i="1"/>
  <c r="Q2261" i="1" a="1"/>
  <c r="Q2261" i="1" s="1"/>
  <c r="N2261" i="1" a="1"/>
  <c r="N2261" i="1" s="1"/>
  <c r="N2260" i="1" a="1"/>
  <c r="N2260" i="1"/>
  <c r="P2263" i="1" a="1"/>
  <c r="P2263" i="1" s="1"/>
  <c r="I2267" i="1" a="1"/>
  <c r="I2267" i="1" s="1"/>
  <c r="G2261" i="1" a="1"/>
  <c r="G2261" i="1" s="1"/>
  <c r="H2263" i="1" a="1"/>
  <c r="H2263" i="1"/>
  <c r="Q2265" i="1" a="1"/>
  <c r="Q2265" i="1"/>
  <c r="N2265" i="1" a="1"/>
  <c r="N2265" i="1"/>
  <c r="P2260" i="1" a="1"/>
  <c r="P2260" i="1" s="1"/>
  <c r="M2261" i="1" a="1"/>
  <c r="M2261" i="1"/>
  <c r="L2260" i="1" a="1"/>
  <c r="L2260" i="1" s="1"/>
  <c r="H2265" i="1" a="1"/>
  <c r="H2265" i="1"/>
  <c r="I2261" i="1" a="1"/>
  <c r="I2261" i="1" s="1"/>
  <c r="J2263" i="1" a="1"/>
  <c r="J2263" i="1"/>
  <c r="O2265" i="1" a="1"/>
  <c r="O2265" i="1" s="1"/>
  <c r="G2265" i="1" a="1"/>
  <c r="G2265" i="1" s="1"/>
  <c r="L2265" i="1" a="1"/>
  <c r="L2265" i="1" s="1"/>
  <c r="O2263" i="1" a="1"/>
  <c r="O2263" i="1"/>
  <c r="Q2263" i="1" a="1"/>
  <c r="Q2263" i="1"/>
  <c r="P2261" i="1" a="1"/>
  <c r="P2261" i="1" s="1"/>
  <c r="K2261" i="1" a="1"/>
  <c r="K2261" i="1" s="1"/>
  <c r="H2261" i="1" a="1"/>
  <c r="H2261" i="1" s="1"/>
  <c r="F2269" i="1" a="1"/>
  <c r="F2269" i="1" s="1"/>
  <c r="F2265" i="1" a="1"/>
  <c r="F2265" i="1"/>
  <c r="M2252" i="1" a="1"/>
  <c r="M2252" i="1"/>
  <c r="P2256" i="1" a="1"/>
  <c r="P2256" i="1"/>
  <c r="Q2255" i="1" a="1"/>
  <c r="Q2255" i="1" s="1"/>
  <c r="K2260" i="1" a="1"/>
  <c r="K2260" i="1" s="1"/>
  <c r="J2260" i="1" a="1"/>
  <c r="J2260" i="1" s="1"/>
  <c r="I2260" i="1" a="1"/>
  <c r="I2260" i="1"/>
  <c r="L2258" i="1" a="1"/>
  <c r="L2258" i="1" s="1"/>
  <c r="J2258" i="1" a="1"/>
  <c r="J2258" i="1"/>
  <c r="M2256" i="1" a="1"/>
  <c r="M2256" i="1"/>
  <c r="L2256" i="1" a="1"/>
  <c r="L2256" i="1"/>
  <c r="F2255" i="1" a="1"/>
  <c r="F2255" i="1" s="1"/>
  <c r="M2255" i="1" a="1"/>
  <c r="M2255" i="1"/>
  <c r="O2252" i="1" a="1"/>
  <c r="O2252" i="1"/>
  <c r="Q2252" i="1" a="1"/>
  <c r="Q2252" i="1" s="1"/>
  <c r="M2258" i="1" a="1"/>
  <c r="M2258" i="1"/>
  <c r="F2260" i="1" a="1"/>
  <c r="F2260" i="1" s="1"/>
  <c r="N2256" i="1" a="1"/>
  <c r="N2256" i="1"/>
  <c r="G2256" i="1" a="1"/>
  <c r="G2256" i="1" s="1"/>
  <c r="P2258" i="1" a="1"/>
  <c r="P2258" i="1" s="1"/>
  <c r="K2258" i="1" a="1"/>
  <c r="K2258" i="1" s="1"/>
  <c r="G2255" i="1" a="1"/>
  <c r="G2255" i="1" s="1"/>
  <c r="G2258" i="1" a="1"/>
  <c r="G2258" i="1"/>
  <c r="F2258" i="1" a="1"/>
  <c r="F2258" i="1"/>
  <c r="K2256" i="1" a="1"/>
  <c r="K2256" i="1"/>
  <c r="Q2250" i="1" a="1"/>
  <c r="Q2250" i="1"/>
  <c r="H2256" i="1" a="1"/>
  <c r="H2256" i="1" s="1"/>
  <c r="P2255" i="1" a="1"/>
  <c r="P2255" i="1" s="1"/>
  <c r="I2252" i="1" a="1"/>
  <c r="I2252" i="1" s="1"/>
  <c r="O2255" i="1" a="1"/>
  <c r="O2255" i="1"/>
  <c r="H2252" i="1" a="1"/>
  <c r="H2252" i="1" s="1"/>
  <c r="I2255" i="1" a="1"/>
  <c r="I2255" i="1"/>
  <c r="L2255" i="1" a="1"/>
  <c r="L2255" i="1" s="1"/>
  <c r="K2255" i="1" a="1"/>
  <c r="K2255" i="1"/>
  <c r="G2252" i="1" a="1"/>
  <c r="G2252" i="1" s="1"/>
  <c r="F2252" i="1" a="1"/>
  <c r="F2252" i="1" s="1"/>
  <c r="K2252" i="1" a="1"/>
  <c r="K2252" i="1"/>
  <c r="J2255" i="1" a="1"/>
  <c r="J2255" i="1"/>
  <c r="Q2256" i="1" a="1"/>
  <c r="Q2256" i="1"/>
  <c r="P2252" i="1" a="1"/>
  <c r="P2252" i="1"/>
  <c r="P2250" i="1" a="1"/>
  <c r="P2250" i="1"/>
  <c r="J2252" i="1" a="1"/>
  <c r="J2252" i="1"/>
  <c r="F2256" i="1" a="1"/>
  <c r="F2256" i="1"/>
  <c r="L2252" i="1" a="1"/>
  <c r="L2252" i="1" s="1"/>
  <c r="H2260" i="1" a="1"/>
  <c r="H2260" i="1"/>
  <c r="G2260" i="1" a="1"/>
  <c r="G2260" i="1"/>
  <c r="Q2258" i="1" a="1"/>
  <c r="Q2258" i="1"/>
  <c r="H2258" i="1" a="1"/>
  <c r="H2258" i="1" s="1"/>
  <c r="O2258" i="1" a="1"/>
  <c r="O2258" i="1" s="1"/>
  <c r="N2258" i="1" a="1"/>
  <c r="N2258" i="1" s="1"/>
  <c r="O2256" i="1" a="1"/>
  <c r="O2256" i="1" s="1"/>
  <c r="J2256" i="1" a="1"/>
  <c r="J2256" i="1"/>
  <c r="I2256" i="1" a="1"/>
  <c r="I2256" i="1"/>
  <c r="N2255" i="1" a="1"/>
  <c r="N2255" i="1"/>
  <c r="H2255" i="1" a="1"/>
  <c r="H2255" i="1"/>
  <c r="N2252" i="1" a="1"/>
  <c r="N2252" i="1" s="1"/>
  <c r="I2258" i="1" a="1"/>
  <c r="I2258" i="1" s="1"/>
  <c r="G2248" i="1" a="1"/>
  <c r="G2248" i="1" s="1"/>
  <c r="N2246" i="1" a="1"/>
  <c r="N2246" i="1"/>
  <c r="J2246" i="1" a="1"/>
  <c r="J2246" i="1" s="1"/>
  <c r="P2248" i="1" a="1"/>
  <c r="P2248" i="1" s="1"/>
  <c r="L2244" i="1" a="1"/>
  <c r="L2244" i="1" s="1"/>
  <c r="G2246" i="1" a="1"/>
  <c r="G2246" i="1" s="1"/>
  <c r="N2244" i="1" a="1"/>
  <c r="N2244" i="1" s="1"/>
  <c r="J2244" i="1" a="1"/>
  <c r="J2244" i="1" s="1"/>
  <c r="M2244" i="1" a="1"/>
  <c r="M2244" i="1" s="1"/>
  <c r="H2242" i="1" a="1"/>
  <c r="H2242" i="1" s="1"/>
  <c r="L2246" i="1" a="1"/>
  <c r="L2246" i="1"/>
  <c r="Q2242" i="1" a="1"/>
  <c r="Q2242" i="1"/>
  <c r="J2242" i="1" a="1"/>
  <c r="J2242" i="1" s="1"/>
  <c r="H2250" i="1" a="1"/>
  <c r="H2250" i="1"/>
  <c r="I2248" i="1" a="1"/>
  <c r="I2248" i="1"/>
  <c r="G2244" i="1" a="1"/>
  <c r="G2244" i="1" s="1"/>
  <c r="O2250" i="1" a="1"/>
  <c r="O2250" i="1"/>
  <c r="F2244" i="1" a="1"/>
  <c r="F2244" i="1" s="1"/>
  <c r="L2248" i="1" a="1"/>
  <c r="L2248" i="1" s="1"/>
  <c r="N2250" i="1" a="1"/>
  <c r="N2250" i="1" s="1"/>
  <c r="M2250" i="1" a="1"/>
  <c r="M2250" i="1" s="1"/>
  <c r="L2250" i="1" a="1"/>
  <c r="L2250" i="1"/>
  <c r="K2250" i="1" a="1"/>
  <c r="K2250" i="1"/>
  <c r="J2250" i="1" a="1"/>
  <c r="J2250" i="1" s="1"/>
  <c r="K2246" i="1" a="1"/>
  <c r="K2246" i="1" s="1"/>
  <c r="O2242" i="1" a="1"/>
  <c r="O2242" i="1"/>
  <c r="P2246" i="1" a="1"/>
  <c r="P2246" i="1"/>
  <c r="I2246" i="1" a="1"/>
  <c r="I2246" i="1" s="1"/>
  <c r="M2242" i="1" a="1"/>
  <c r="M2242" i="1" s="1"/>
  <c r="F2248" i="1" a="1"/>
  <c r="F2248" i="1" s="1"/>
  <c r="I2250" i="1" a="1"/>
  <c r="I2250" i="1"/>
  <c r="L2242" i="1" a="1"/>
  <c r="L2242" i="1"/>
  <c r="F2250" i="1" a="1"/>
  <c r="F2250" i="1" s="1"/>
  <c r="O2246" i="1" a="1"/>
  <c r="O2246" i="1"/>
  <c r="Q2248" i="1" a="1"/>
  <c r="Q2248" i="1" s="1"/>
  <c r="O2248" i="1" a="1"/>
  <c r="O2248" i="1" s="1"/>
  <c r="N2248" i="1" a="1"/>
  <c r="N2248" i="1" s="1"/>
  <c r="M2248" i="1" a="1"/>
  <c r="M2248" i="1" s="1"/>
  <c r="K2248" i="1" a="1"/>
  <c r="K2248" i="1" s="1"/>
  <c r="Q2244" i="1" a="1"/>
  <c r="Q2244" i="1"/>
  <c r="K2244" i="1" a="1"/>
  <c r="K2244" i="1" s="1"/>
  <c r="I2244" i="1" a="1"/>
  <c r="I2244" i="1" s="1"/>
  <c r="H2248" i="1" a="1"/>
  <c r="H2248" i="1"/>
  <c r="Q2246" i="1" a="1"/>
  <c r="Q2246" i="1"/>
  <c r="P2244" i="1" a="1"/>
  <c r="P2244" i="1" s="1"/>
  <c r="K2242" i="1" a="1"/>
  <c r="K2242" i="1" s="1"/>
  <c r="H2246" i="1" a="1"/>
  <c r="H2246" i="1"/>
  <c r="M2246" i="1" a="1"/>
  <c r="M2246" i="1" s="1"/>
  <c r="O2244" i="1" a="1"/>
  <c r="O2244" i="1" s="1"/>
  <c r="F2246" i="1" a="1"/>
  <c r="F2246" i="1"/>
  <c r="I2242" i="1" a="1"/>
  <c r="I2242" i="1" s="1"/>
  <c r="N2242" i="1" a="1"/>
  <c r="N2242" i="1" s="1"/>
  <c r="G2242" i="1" a="1"/>
  <c r="G2242" i="1" s="1"/>
  <c r="Q2241" i="1" a="1"/>
  <c r="Q2241" i="1" s="1"/>
  <c r="P2241" i="1" a="1"/>
  <c r="P2241" i="1" s="1"/>
  <c r="F2242" i="1" a="1"/>
  <c r="F2242" i="1" s="1"/>
  <c r="G2250" i="1" a="1"/>
  <c r="G2250" i="1" s="1"/>
  <c r="J2248" i="1" a="1"/>
  <c r="J2248" i="1" s="1"/>
  <c r="P2242" i="1" a="1"/>
  <c r="P2242" i="1" s="1"/>
  <c r="H2244" i="1" a="1"/>
  <c r="H2244" i="1"/>
  <c r="I2237" i="1" a="1"/>
  <c r="I2237" i="1" s="1"/>
  <c r="P2237" i="1" a="1"/>
  <c r="P2237" i="1" s="1"/>
  <c r="M2236" i="1" a="1"/>
  <c r="M2236" i="1" s="1"/>
  <c r="Q2239" i="1" a="1"/>
  <c r="Q2239" i="1"/>
  <c r="L2239" i="1" a="1"/>
  <c r="L2239" i="1"/>
  <c r="K2239" i="1" a="1"/>
  <c r="K2239" i="1" s="1"/>
  <c r="J2239" i="1" a="1"/>
  <c r="J2239" i="1" s="1"/>
  <c r="G2239" i="1" a="1"/>
  <c r="G2239" i="1"/>
  <c r="F2239" i="1" a="1"/>
  <c r="F2239" i="1" s="1"/>
  <c r="G2237" i="1" a="1"/>
  <c r="G2237" i="1" s="1"/>
  <c r="O2237" i="1" a="1"/>
  <c r="O2237" i="1"/>
  <c r="M2237" i="1" a="1"/>
  <c r="M2237" i="1"/>
  <c r="J2236" i="1" a="1"/>
  <c r="J2236" i="1"/>
  <c r="P2236" i="1" a="1"/>
  <c r="P2236" i="1" s="1"/>
  <c r="I2236" i="1" a="1"/>
  <c r="I2236" i="1"/>
  <c r="N2237" i="1" a="1"/>
  <c r="N2237" i="1" s="1"/>
  <c r="Q2236" i="1" a="1"/>
  <c r="Q2236" i="1" s="1"/>
  <c r="J2237" i="1" a="1"/>
  <c r="J2237" i="1"/>
  <c r="K2236" i="1" a="1"/>
  <c r="K2236" i="1"/>
  <c r="G2236" i="1" a="1"/>
  <c r="G2236" i="1"/>
  <c r="N2241" i="1" a="1"/>
  <c r="N2241" i="1"/>
  <c r="H2239" i="1" a="1"/>
  <c r="H2239" i="1"/>
  <c r="L2236" i="1" a="1"/>
  <c r="L2236" i="1"/>
  <c r="Q2237" i="1" a="1"/>
  <c r="Q2237" i="1" s="1"/>
  <c r="O2236" i="1" a="1"/>
  <c r="O2236" i="1"/>
  <c r="O2241" i="1" a="1"/>
  <c r="O2241" i="1" s="1"/>
  <c r="M2241" i="1" a="1"/>
  <c r="M2241" i="1" s="1"/>
  <c r="O2239" i="1" a="1"/>
  <c r="O2239" i="1" s="1"/>
  <c r="L2241" i="1" a="1"/>
  <c r="L2241" i="1"/>
  <c r="K2241" i="1" a="1"/>
  <c r="K2241" i="1" s="1"/>
  <c r="L2237" i="1" a="1"/>
  <c r="L2237" i="1" s="1"/>
  <c r="J2241" i="1" a="1"/>
  <c r="J2241" i="1" s="1"/>
  <c r="K2237" i="1" a="1"/>
  <c r="K2237" i="1"/>
  <c r="H2237" i="1" a="1"/>
  <c r="H2237" i="1"/>
  <c r="N2236" i="1" a="1"/>
  <c r="N2236" i="1"/>
  <c r="F2236" i="1" a="1"/>
  <c r="F2236" i="1"/>
  <c r="I2239" i="1" a="1"/>
  <c r="I2239" i="1"/>
  <c r="F2237" i="1" a="1"/>
  <c r="F2237" i="1"/>
  <c r="I2241" i="1" a="1"/>
  <c r="I2241" i="1"/>
  <c r="H2241" i="1" a="1"/>
  <c r="H2241" i="1"/>
  <c r="G2241" i="1" a="1"/>
  <c r="G2241" i="1"/>
  <c r="N2239" i="1" a="1"/>
  <c r="N2239" i="1"/>
  <c r="F2241" i="1" a="1"/>
  <c r="F2241" i="1" s="1"/>
  <c r="P2239" i="1" a="1"/>
  <c r="P2239" i="1"/>
  <c r="M2239" i="1" a="1"/>
  <c r="M2239" i="1" s="1"/>
  <c r="H2236" i="1" a="1"/>
  <c r="H2236" i="1" s="1"/>
  <c r="H1054" i="1" a="1"/>
  <c r="H1054" i="1" s="1"/>
  <c r="O1054" i="1" a="1"/>
  <c r="O1054" i="1"/>
  <c r="N1053" i="1" a="1"/>
  <c r="N1053" i="1"/>
  <c r="L1053" i="1" a="1"/>
  <c r="L1053" i="1" s="1"/>
  <c r="J1054" i="1" a="1"/>
  <c r="J1054" i="1"/>
  <c r="I1051" i="1" a="1"/>
  <c r="I1051" i="1"/>
  <c r="G1051" i="1"/>
  <c r="K1041" i="1" a="1"/>
  <c r="K1041" i="1"/>
  <c r="L1041" i="1" a="1"/>
  <c r="L1041" i="1" s="1"/>
  <c r="P1041" i="1" a="1"/>
  <c r="P1041" i="1" s="1"/>
  <c r="H1041" i="1" a="1"/>
  <c r="H1041" i="1" s="1"/>
  <c r="F1039" i="1" a="1"/>
  <c r="F1039" i="1"/>
  <c r="H1039" i="1" a="1"/>
  <c r="H1039" i="1" s="1"/>
  <c r="M1039" i="1" a="1"/>
  <c r="M1039" i="1"/>
  <c r="O1041" i="1" a="1"/>
  <c r="O1041" i="1" s="1"/>
  <c r="P1039" i="1" a="1"/>
  <c r="P1039" i="1"/>
  <c r="Q1041" i="1" a="1"/>
  <c r="Q1041" i="1" s="1"/>
  <c r="N1041" i="1" a="1"/>
  <c r="N1041" i="1" s="1"/>
  <c r="I1041" i="1" a="1"/>
  <c r="I1041" i="1"/>
  <c r="F1041" i="1" a="1"/>
  <c r="F1041" i="1" s="1"/>
  <c r="G1041" i="1" a="1"/>
  <c r="G1041" i="1" s="1"/>
  <c r="L1039" i="1" a="1"/>
  <c r="L1039" i="1" s="1"/>
  <c r="O1039" i="1" a="1"/>
  <c r="O1039" i="1" s="1"/>
  <c r="Q1039" i="1" a="1"/>
  <c r="Q1039" i="1"/>
  <c r="M1041" i="1" a="1"/>
  <c r="M1041" i="1" s="1"/>
  <c r="J1041" i="1" a="1"/>
  <c r="J1041" i="1" s="1"/>
  <c r="I1039" i="1" a="1"/>
  <c r="I1039" i="1" s="1"/>
  <c r="J1039" i="1" a="1"/>
  <c r="J1039" i="1" s="1"/>
  <c r="K1039" i="1" a="1"/>
  <c r="K1039" i="1" s="1"/>
  <c r="N1039" i="1" a="1"/>
  <c r="N1039" i="1"/>
  <c r="G1039" i="1" a="1"/>
  <c r="G1039" i="1" s="1"/>
  <c r="H1053" i="1" a="1"/>
  <c r="H1053" i="1" s="1"/>
  <c r="F1053" i="1" a="1"/>
  <c r="F1053" i="1"/>
  <c r="P1051" i="1" a="1"/>
  <c r="P1051" i="1"/>
  <c r="N1027" i="1" a="1"/>
  <c r="N1027" i="1" s="1"/>
  <c r="H1029" i="1" a="1"/>
  <c r="H1029" i="1" s="1"/>
  <c r="M1024" i="1" a="1"/>
  <c r="M1024" i="1" s="1"/>
  <c r="M1027" i="1" a="1"/>
  <c r="M1027" i="1" s="1"/>
  <c r="N1032" i="1" a="1"/>
  <c r="N1032" i="1" s="1"/>
  <c r="L1027" i="1" a="1"/>
  <c r="L1027" i="1" s="1"/>
  <c r="K1024" i="1" a="1"/>
  <c r="K1024" i="1" s="1"/>
  <c r="K1029" i="1" a="1"/>
  <c r="K1029" i="1" s="1"/>
  <c r="Q1024" i="1" a="1"/>
  <c r="Q1024" i="1" s="1"/>
  <c r="H1024" i="1" a="1"/>
  <c r="H1024" i="1" s="1"/>
  <c r="Q1032" i="1" a="1"/>
  <c r="Q1032" i="1" s="1"/>
  <c r="P1032" i="1" a="1"/>
  <c r="P1032" i="1"/>
  <c r="H1027" i="1" a="1"/>
  <c r="H1027" i="1"/>
  <c r="K1032" i="1" a="1"/>
  <c r="K1032" i="1" s="1"/>
  <c r="P1027" i="1" a="1"/>
  <c r="P1027" i="1"/>
  <c r="O1027" i="1" a="1"/>
  <c r="O1027" i="1" s="1"/>
  <c r="J1027" i="1" a="1"/>
  <c r="J1027" i="1"/>
  <c r="I1027" i="1" a="1"/>
  <c r="I1027" i="1" s="1"/>
  <c r="L1024" i="1" a="1"/>
  <c r="L1024" i="1"/>
  <c r="G1024" i="1" a="1"/>
  <c r="G1024" i="1"/>
  <c r="K1027" i="1" a="1"/>
  <c r="K1027" i="1"/>
  <c r="O1032" i="1" a="1"/>
  <c r="O1032" i="1"/>
  <c r="P1024" i="1" a="1"/>
  <c r="P1024" i="1" s="1"/>
  <c r="M1032" i="1" a="1"/>
  <c r="M1032" i="1" s="1"/>
  <c r="G1027" i="1" a="1"/>
  <c r="G1027" i="1"/>
  <c r="L1029" i="1" a="1"/>
  <c r="L1029" i="1" s="1"/>
  <c r="L1032" i="1" a="1"/>
  <c r="L1032" i="1"/>
  <c r="J1032" i="1" a="1"/>
  <c r="J1032" i="1" s="1"/>
  <c r="F1029" i="1" a="1"/>
  <c r="F1029" i="1" s="1"/>
  <c r="I1032" i="1" a="1"/>
  <c r="I1032" i="1" s="1"/>
  <c r="H1032" i="1" a="1"/>
  <c r="H1032" i="1" s="1"/>
  <c r="G1032" i="1" a="1"/>
  <c r="G1032" i="1" s="1"/>
  <c r="Q1029" i="1" a="1"/>
  <c r="Q1029" i="1" s="1"/>
  <c r="F1032" i="1" a="1"/>
  <c r="F1032" i="1" s="1"/>
  <c r="P1029" i="1" a="1"/>
  <c r="P1029" i="1" s="1"/>
  <c r="O1029" i="1" a="1"/>
  <c r="O1029" i="1" s="1"/>
  <c r="N1029" i="1" a="1"/>
  <c r="N1029" i="1" s="1"/>
  <c r="F1027" i="1" a="1"/>
  <c r="F1027" i="1"/>
  <c r="I1029" i="1" a="1"/>
  <c r="I1029" i="1" s="1"/>
  <c r="J1024" i="1" a="1"/>
  <c r="J1024" i="1" s="1"/>
  <c r="N1024" i="1" a="1"/>
  <c r="N1024" i="1"/>
  <c r="F1024" i="1" a="1"/>
  <c r="F1024" i="1"/>
  <c r="M1029" i="1" a="1"/>
  <c r="M1029" i="1" s="1"/>
  <c r="J1029" i="1" a="1"/>
  <c r="J1029" i="1" s="1"/>
  <c r="G1029" i="1" a="1"/>
  <c r="G1029" i="1" s="1"/>
  <c r="I1024" i="1" a="1"/>
  <c r="I1024" i="1" s="1"/>
  <c r="Q1027" i="1" a="1"/>
  <c r="Q1027" i="1" s="1"/>
  <c r="O1024" i="1" a="1"/>
  <c r="O1024" i="1" s="1"/>
  <c r="N1008" i="1" a="1"/>
  <c r="N1008" i="1" s="1"/>
  <c r="N1054" i="1" s="1" a="1"/>
  <c r="N1054" i="1" s="1"/>
  <c r="L1008" i="1" a="1"/>
  <c r="L1008" i="1" s="1"/>
  <c r="L1054" i="1" s="1" a="1"/>
  <c r="L1054" i="1" s="1"/>
  <c r="J1008" i="1" a="1"/>
  <c r="J1008" i="1" s="1"/>
  <c r="G1008" i="1" a="1"/>
  <c r="G1008" i="1" s="1"/>
  <c r="G1054" i="1" s="1" a="1"/>
  <c r="G1054" i="1" s="1"/>
  <c r="L999" i="1" a="1"/>
  <c r="L999" i="1" s="1"/>
  <c r="L1051" i="1" s="1" a="1"/>
  <c r="L1051" i="1" s="1"/>
  <c r="Q998" i="1" a="1"/>
  <c r="Q998" i="1"/>
  <c r="G999" i="1" a="1"/>
  <c r="G999" i="1"/>
  <c r="G1051" i="1" s="1" a="1"/>
  <c r="O999" i="1" a="1"/>
  <c r="O999" i="1" s="1"/>
  <c r="O1051" i="1" s="1" a="1"/>
  <c r="O1051" i="1" s="1"/>
  <c r="Q999" i="1" a="1"/>
  <c r="Q999" i="1" s="1"/>
  <c r="Q1051" i="1" s="1" a="1"/>
  <c r="Q1051" i="1" s="1"/>
  <c r="N998" i="1" a="1"/>
  <c r="N998" i="1"/>
  <c r="F1008" i="1" a="1"/>
  <c r="F1008" i="1"/>
  <c r="F1054" i="1" s="1" a="1"/>
  <c r="F1054" i="1" s="1"/>
  <c r="N999" i="1" a="1"/>
  <c r="N999" i="1"/>
  <c r="N1051" i="1" s="1" a="1"/>
  <c r="N1051" i="1" s="1"/>
  <c r="J999" i="1" a="1"/>
  <c r="J999" i="1"/>
  <c r="J1051" i="1" s="1" a="1"/>
  <c r="J1051" i="1" s="1"/>
  <c r="K999" i="1" a="1"/>
  <c r="K999" i="1" s="1"/>
  <c r="K1051" i="1" s="1" a="1"/>
  <c r="K1051" i="1" s="1"/>
  <c r="I1008" i="1" a="1"/>
  <c r="I1008" i="1" s="1"/>
  <c r="I1054" i="1" s="1" a="1"/>
  <c r="I1054" i="1" s="1"/>
  <c r="Q1008" i="1" a="1"/>
  <c r="Q1008" i="1"/>
  <c r="Q1054" i="1" s="1" a="1"/>
  <c r="Q1054" i="1" s="1"/>
  <c r="O1008" i="1" a="1"/>
  <c r="O1008" i="1" s="1"/>
  <c r="M999" i="1" a="1"/>
  <c r="M999" i="1"/>
  <c r="M1051" i="1" s="1" a="1"/>
  <c r="M1051" i="1" s="1"/>
  <c r="I999" i="1" a="1"/>
  <c r="I999" i="1"/>
  <c r="P999" i="1" a="1"/>
  <c r="P999" i="1" s="1"/>
  <c r="K1008" i="1" a="1"/>
  <c r="K1008" i="1"/>
  <c r="K1054" i="1" s="1" a="1"/>
  <c r="K1054" i="1" s="1"/>
  <c r="H1008" i="1" a="1"/>
  <c r="H1008" i="1"/>
  <c r="O998" i="1" a="1"/>
  <c r="O998" i="1" s="1"/>
  <c r="P1008" i="1" a="1"/>
  <c r="P1008" i="1" s="1"/>
  <c r="P1054" i="1" s="1" a="1"/>
  <c r="P1054" i="1" s="1"/>
  <c r="M1008" i="1" a="1"/>
  <c r="M1008" i="1"/>
  <c r="M1054" i="1" s="1" a="1"/>
  <c r="M1054" i="1" s="1"/>
  <c r="P998" i="1" a="1"/>
  <c r="P998" i="1"/>
  <c r="F999" i="1" a="1"/>
  <c r="F999" i="1"/>
  <c r="F1051" i="1" s="1" a="1"/>
  <c r="F1051" i="1" s="1"/>
  <c r="H999" i="1" a="1"/>
  <c r="H999" i="1"/>
  <c r="H1051" i="1" s="1" a="1"/>
  <c r="H1051" i="1" s="1"/>
  <c r="O985" i="1" a="1"/>
  <c r="O985" i="1"/>
  <c r="I979" i="1" a="1"/>
  <c r="I979" i="1" s="1"/>
  <c r="I1053" i="1" s="1" a="1"/>
  <c r="I1053" i="1" s="1"/>
  <c r="F985" i="1" a="1"/>
  <c r="F985" i="1" s="1"/>
  <c r="P979" i="1" a="1"/>
  <c r="P979" i="1" s="1"/>
  <c r="P1053" i="1" s="1" a="1"/>
  <c r="P1053" i="1" s="1"/>
  <c r="K998" i="1" a="1"/>
  <c r="K998" i="1" s="1"/>
  <c r="P991" i="1" a="1"/>
  <c r="P991" i="1" s="1"/>
  <c r="M979" i="1" a="1"/>
  <c r="M979" i="1"/>
  <c r="M1053" i="1" s="1" a="1"/>
  <c r="M1053" i="1" s="1"/>
  <c r="M998" i="1" a="1"/>
  <c r="M998" i="1" s="1"/>
  <c r="L998" i="1" a="1"/>
  <c r="L998" i="1"/>
  <c r="J998" i="1" a="1"/>
  <c r="J998" i="1"/>
  <c r="I998" i="1" a="1"/>
  <c r="I998" i="1" s="1"/>
  <c r="F998" i="1" a="1"/>
  <c r="F998" i="1" s="1"/>
  <c r="O979" i="1" a="1"/>
  <c r="O979" i="1"/>
  <c r="O1053" i="1" s="1" a="1"/>
  <c r="O1053" i="1" s="1"/>
  <c r="K985" i="1" a="1"/>
  <c r="K985" i="1"/>
  <c r="G998" i="1" a="1"/>
  <c r="G998" i="1"/>
  <c r="M985" i="1" a="1"/>
  <c r="M985" i="1"/>
  <c r="H991" i="1" a="1"/>
  <c r="H991" i="1" s="1"/>
  <c r="Q985" i="1" a="1"/>
  <c r="Q985" i="1"/>
  <c r="Q991" i="1" a="1"/>
  <c r="Q991" i="1"/>
  <c r="L991" i="1" a="1"/>
  <c r="L991" i="1"/>
  <c r="N985" i="1" a="1"/>
  <c r="N985" i="1" s="1"/>
  <c r="J985" i="1" a="1"/>
  <c r="J985" i="1" s="1"/>
  <c r="G985" i="1" a="1"/>
  <c r="G985" i="1"/>
  <c r="I985" i="1" a="1"/>
  <c r="I985" i="1" s="1"/>
  <c r="G991" i="1" a="1"/>
  <c r="G991" i="1"/>
  <c r="N979" i="1" a="1"/>
  <c r="N979" i="1" s="1"/>
  <c r="H979" i="1" a="1"/>
  <c r="H979" i="1" s="1"/>
  <c r="L979" i="1" a="1"/>
  <c r="L979" i="1"/>
  <c r="M991" i="1" a="1"/>
  <c r="M991" i="1"/>
  <c r="Q979" i="1" a="1"/>
  <c r="Q979" i="1"/>
  <c r="Q1053" i="1" s="1" a="1"/>
  <c r="Q1053" i="1" s="1"/>
  <c r="J979" i="1" a="1"/>
  <c r="J979" i="1"/>
  <c r="J1053" i="1" s="1" a="1"/>
  <c r="J1053" i="1" s="1"/>
  <c r="G979" i="1" a="1"/>
  <c r="G979" i="1"/>
  <c r="G1053" i="1" s="1" a="1"/>
  <c r="G1053" i="1" s="1"/>
  <c r="H985" i="1" a="1"/>
  <c r="H985" i="1"/>
  <c r="K979" i="1" a="1"/>
  <c r="K979" i="1"/>
  <c r="K1053" i="1" s="1" a="1"/>
  <c r="K1053" i="1" s="1"/>
  <c r="N991" i="1" a="1"/>
  <c r="N991" i="1" s="1"/>
  <c r="K991" i="1" a="1"/>
  <c r="K991" i="1" s="1"/>
  <c r="L985" i="1" a="1"/>
  <c r="L985" i="1" s="1"/>
  <c r="H998" i="1" a="1"/>
  <c r="H998" i="1" s="1"/>
  <c r="O991" i="1" a="1"/>
  <c r="O991" i="1" s="1"/>
  <c r="J991" i="1" a="1"/>
  <c r="J991" i="1"/>
  <c r="I991" i="1" a="1"/>
  <c r="I991" i="1"/>
  <c r="F991" i="1" a="1"/>
  <c r="F991" i="1"/>
  <c r="P985" i="1" a="1"/>
  <c r="P985" i="1"/>
  <c r="L976" i="1" a="1"/>
  <c r="L976" i="1"/>
  <c r="J975" i="1" a="1"/>
  <c r="J975" i="1" s="1"/>
  <c r="N978" i="1" a="1"/>
  <c r="N978" i="1"/>
  <c r="K978" i="1" a="1"/>
  <c r="K978" i="1"/>
  <c r="J978" i="1" a="1"/>
  <c r="J978" i="1"/>
  <c r="F978" i="1" a="1"/>
  <c r="F978" i="1" s="1"/>
  <c r="I976" i="1" a="1"/>
  <c r="I976" i="1"/>
  <c r="K975" i="1" a="1"/>
  <c r="K975" i="1" s="1"/>
  <c r="H976" i="1" a="1"/>
  <c r="H976" i="1" s="1"/>
  <c r="F975" i="1" a="1"/>
  <c r="F975" i="1" s="1"/>
  <c r="I975" i="1" a="1"/>
  <c r="I975" i="1"/>
  <c r="M976" i="1" a="1"/>
  <c r="M976" i="1" s="1"/>
  <c r="Q975" i="1" a="1"/>
  <c r="Q975" i="1" s="1"/>
  <c r="N975" i="1" a="1"/>
  <c r="N975" i="1"/>
  <c r="J976" i="1" a="1"/>
  <c r="J976" i="1" s="1"/>
  <c r="L978" i="1" a="1"/>
  <c r="L978" i="1" s="1"/>
  <c r="H978" i="1" a="1"/>
  <c r="H978" i="1"/>
  <c r="P975" i="1" a="1"/>
  <c r="P975" i="1"/>
  <c r="I978" i="1" a="1"/>
  <c r="I978" i="1" s="1"/>
  <c r="P976" i="1" a="1"/>
  <c r="P976" i="1" s="1"/>
  <c r="O975" i="1" a="1"/>
  <c r="O975" i="1"/>
  <c r="N976" i="1" a="1"/>
  <c r="N976" i="1"/>
  <c r="F976" i="1" a="1"/>
  <c r="F976" i="1"/>
  <c r="G975" i="1" a="1"/>
  <c r="G975" i="1"/>
  <c r="L975" i="1" a="1"/>
  <c r="L975" i="1" s="1"/>
  <c r="H975" i="1" a="1"/>
  <c r="H975" i="1"/>
  <c r="M975" i="1" a="1"/>
  <c r="M975" i="1"/>
  <c r="F979" i="1" a="1"/>
  <c r="F979" i="1"/>
  <c r="Q978" i="1" a="1"/>
  <c r="Q978" i="1" s="1"/>
  <c r="G978" i="1" a="1"/>
  <c r="G978" i="1" s="1"/>
  <c r="K976" i="1" a="1"/>
  <c r="K976" i="1" s="1"/>
  <c r="Q976" i="1" a="1"/>
  <c r="Q976" i="1" s="1"/>
  <c r="O976" i="1" a="1"/>
  <c r="O976" i="1" s="1"/>
  <c r="G976" i="1" a="1"/>
  <c r="G976" i="1" s="1"/>
  <c r="M978" i="1" a="1"/>
  <c r="M978" i="1" s="1"/>
  <c r="P978" i="1" a="1"/>
  <c r="P978" i="1" s="1"/>
  <c r="O978" i="1" a="1"/>
  <c r="O978" i="1" s="1"/>
  <c r="H928" i="1" a="1"/>
  <c r="H928" i="1"/>
  <c r="L928" i="1" a="1"/>
  <c r="L928" i="1"/>
  <c r="J928" i="1" a="1"/>
  <c r="J928" i="1"/>
  <c r="K916" i="1" a="1"/>
  <c r="K916" i="1" s="1"/>
  <c r="K928" i="1" a="1"/>
  <c r="K928" i="1" s="1"/>
  <c r="P916" i="1" a="1"/>
  <c r="P916" i="1"/>
  <c r="H916" i="1" a="1"/>
  <c r="H916" i="1"/>
  <c r="N928" i="1" a="1"/>
  <c r="N928" i="1"/>
  <c r="G928" i="1" a="1"/>
  <c r="G928" i="1"/>
  <c r="O928" i="1" a="1"/>
  <c r="O928" i="1"/>
  <c r="N916" i="1" a="1"/>
  <c r="N916" i="1" s="1"/>
  <c r="O916" i="1" a="1"/>
  <c r="O916" i="1" s="1"/>
  <c r="P928" i="1" a="1"/>
  <c r="P928" i="1"/>
  <c r="M916" i="1" a="1"/>
  <c r="M916" i="1" s="1"/>
  <c r="I916" i="1" a="1"/>
  <c r="I916" i="1"/>
  <c r="L916" i="1" a="1"/>
  <c r="L916" i="1"/>
  <c r="Q916" i="1" a="1"/>
  <c r="Q916" i="1" s="1"/>
  <c r="Q928" i="1" a="1"/>
  <c r="Q928" i="1"/>
  <c r="F928" i="1" a="1"/>
  <c r="F928" i="1"/>
  <c r="J916" i="1" a="1"/>
  <c r="J916" i="1"/>
  <c r="I928" i="1" a="1"/>
  <c r="I928" i="1" s="1"/>
  <c r="M928" i="1" a="1"/>
  <c r="M928" i="1"/>
  <c r="L896" i="1" a="1"/>
  <c r="L896" i="1"/>
  <c r="L902" i="1" s="1"/>
  <c r="I896" i="1" a="1"/>
  <c r="I896" i="1"/>
  <c r="N896" i="1" a="1"/>
  <c r="N896" i="1" s="1"/>
  <c r="N903" i="1" s="1"/>
  <c r="M896" i="1" a="1"/>
  <c r="M896" i="1"/>
  <c r="G916" i="1" a="1"/>
  <c r="G916" i="1"/>
  <c r="K914" i="1" a="1"/>
  <c r="K914" i="1"/>
  <c r="F916" i="1" a="1"/>
  <c r="F916" i="1" s="1"/>
  <c r="I914" i="1" a="1"/>
  <c r="I914" i="1" s="1"/>
  <c r="K896" i="1" a="1"/>
  <c r="K896" i="1" s="1"/>
  <c r="O896" i="1" a="1"/>
  <c r="O896" i="1"/>
  <c r="O903" i="1" s="1"/>
  <c r="H896" i="1" a="1"/>
  <c r="H896" i="1" s="1"/>
  <c r="P896" i="1" a="1"/>
  <c r="P896" i="1" s="1"/>
  <c r="Q914" i="1" a="1"/>
  <c r="Q914" i="1"/>
  <c r="P914" i="1" a="1"/>
  <c r="P914" i="1" s="1"/>
  <c r="O914" i="1" a="1"/>
  <c r="O914" i="1" s="1"/>
  <c r="M914" i="1" a="1"/>
  <c r="M914" i="1" s="1"/>
  <c r="J914" i="1" a="1"/>
  <c r="J914" i="1" s="1"/>
  <c r="G914" i="1" a="1"/>
  <c r="G914" i="1"/>
  <c r="J896" i="1" a="1"/>
  <c r="J896" i="1"/>
  <c r="G896" i="1" a="1"/>
  <c r="G896" i="1"/>
  <c r="F896" i="1" a="1"/>
  <c r="F896" i="1" s="1"/>
  <c r="Q896" i="1" a="1"/>
  <c r="Q896" i="1" s="1"/>
  <c r="H914" i="1" a="1"/>
  <c r="H914" i="1"/>
  <c r="N914" i="1" a="1"/>
  <c r="N914" i="1" s="1"/>
  <c r="L914" i="1" a="1"/>
  <c r="L914" i="1"/>
  <c r="F914" i="1" a="1"/>
  <c r="F914" i="1"/>
  <c r="O816" i="1" a="1"/>
  <c r="O816" i="1" s="1"/>
  <c r="N816" i="1" a="1"/>
  <c r="N816" i="1" s="1"/>
  <c r="K816" i="1" a="1"/>
  <c r="K816" i="1"/>
  <c r="P816" i="1" a="1"/>
  <c r="P816" i="1"/>
  <c r="I802" i="1" a="1"/>
  <c r="I802" i="1"/>
  <c r="F806" i="1" a="1"/>
  <c r="F806" i="1" s="1"/>
  <c r="M802" i="1" a="1"/>
  <c r="M802" i="1" s="1"/>
  <c r="N802" i="1" a="1"/>
  <c r="N802" i="1"/>
  <c r="Q806" i="1" a="1"/>
  <c r="Q806" i="1"/>
  <c r="G806" i="1" a="1"/>
  <c r="G806" i="1" s="1"/>
  <c r="H802" i="1" a="1"/>
  <c r="H802" i="1" s="1"/>
  <c r="K804" i="1" a="1"/>
  <c r="K804" i="1" s="1"/>
  <c r="J804" i="1" a="1"/>
  <c r="J804" i="1"/>
  <c r="F804" i="1" a="1"/>
  <c r="F804" i="1" s="1"/>
  <c r="J802" i="1" a="1"/>
  <c r="J802" i="1" s="1"/>
  <c r="L802" i="1" a="1"/>
  <c r="L802" i="1"/>
  <c r="M806" i="1" a="1"/>
  <c r="M806" i="1" s="1"/>
  <c r="N804" i="1" a="1"/>
  <c r="N804" i="1" s="1"/>
  <c r="H806" i="1" a="1"/>
  <c r="H806" i="1" s="1"/>
  <c r="G802" i="1" a="1"/>
  <c r="G802" i="1"/>
  <c r="J806" i="1" a="1"/>
  <c r="J806" i="1"/>
  <c r="I806" i="1" a="1"/>
  <c r="I806" i="1"/>
  <c r="N806" i="1" a="1"/>
  <c r="N806" i="1" s="1"/>
  <c r="H804" i="1" a="1"/>
  <c r="H804" i="1" s="1"/>
  <c r="K806" i="1" a="1"/>
  <c r="K806" i="1" s="1"/>
  <c r="O804" i="1" a="1"/>
  <c r="O804" i="1" s="1"/>
  <c r="P804" i="1" a="1"/>
  <c r="P804" i="1"/>
  <c r="L804" i="1" a="1"/>
  <c r="L804" i="1"/>
  <c r="O806" i="1" a="1"/>
  <c r="O806" i="1" s="1"/>
  <c r="P806" i="1" a="1"/>
  <c r="P806" i="1" s="1"/>
  <c r="O802" i="1" a="1"/>
  <c r="O802" i="1"/>
  <c r="Q804" i="1" a="1"/>
  <c r="Q804" i="1" s="1"/>
  <c r="F802" i="1" a="1"/>
  <c r="F802" i="1"/>
  <c r="I804" i="1" a="1"/>
  <c r="I804" i="1"/>
  <c r="M804" i="1" a="1"/>
  <c r="M804" i="1" s="1"/>
  <c r="K802" i="1" a="1"/>
  <c r="K802" i="1" s="1"/>
  <c r="G804" i="1" a="1"/>
  <c r="G804" i="1"/>
  <c r="P802" i="1" a="1"/>
  <c r="P802" i="1"/>
  <c r="Q802" i="1" a="1"/>
  <c r="Q802" i="1" s="1"/>
  <c r="L806" i="1" a="1"/>
  <c r="L806" i="1"/>
  <c r="G780" i="1" a="1"/>
  <c r="G780" i="1"/>
  <c r="G779" i="1" s="1"/>
  <c r="F780" i="1" a="1"/>
  <c r="F780" i="1"/>
  <c r="M766" i="1" a="1"/>
  <c r="M766" i="1" s="1"/>
  <c r="M816" i="1" s="1" a="1"/>
  <c r="M816" i="1" s="1"/>
  <c r="K780" i="1" a="1"/>
  <c r="K780" i="1"/>
  <c r="L766" i="1" a="1"/>
  <c r="L766" i="1"/>
  <c r="L816" i="1" s="1" a="1"/>
  <c r="L816" i="1" s="1"/>
  <c r="M780" i="1" a="1"/>
  <c r="M780" i="1"/>
  <c r="H780" i="1" a="1"/>
  <c r="H780" i="1" s="1"/>
  <c r="H779" i="1" s="1"/>
  <c r="Q766" i="1" a="1"/>
  <c r="Q766" i="1" s="1"/>
  <c r="Q816" i="1" s="1" a="1"/>
  <c r="Q816" i="1" s="1"/>
  <c r="N780" i="1" a="1"/>
  <c r="N780" i="1"/>
  <c r="P766" i="1" a="1"/>
  <c r="P766" i="1"/>
  <c r="K766" i="1" a="1"/>
  <c r="K766" i="1"/>
  <c r="O766" i="1" a="1"/>
  <c r="O766" i="1" s="1"/>
  <c r="L780" i="1" a="1"/>
  <c r="L780" i="1" s="1"/>
  <c r="I780" i="1" a="1"/>
  <c r="I780" i="1"/>
  <c r="N766" i="1" a="1"/>
  <c r="N766" i="1"/>
  <c r="Q780" i="1" a="1"/>
  <c r="Q780" i="1" s="1"/>
  <c r="J780" i="1" a="1"/>
  <c r="J780" i="1"/>
  <c r="O780" i="1" a="1"/>
  <c r="O780" i="1" s="1"/>
  <c r="P780" i="1" a="1"/>
  <c r="P780" i="1"/>
  <c r="J766" i="1" a="1"/>
  <c r="J766" i="1"/>
  <c r="J816" i="1" s="1" a="1"/>
  <c r="J816" i="1" s="1"/>
  <c r="I766" i="1" a="1"/>
  <c r="I766" i="1"/>
  <c r="I816" i="1" s="1" a="1"/>
  <c r="I816" i="1" s="1"/>
  <c r="H766" i="1" a="1"/>
  <c r="H766" i="1"/>
  <c r="H816" i="1" s="1" a="1"/>
  <c r="H816" i="1" s="1"/>
  <c r="G766" i="1" a="1"/>
  <c r="G766" i="1"/>
  <c r="G816" i="1" s="1" a="1"/>
  <c r="G816" i="1" s="1"/>
  <c r="F766" i="1" a="1"/>
  <c r="F766" i="1" s="1"/>
  <c r="F816" i="1" s="1" a="1"/>
  <c r="F816" i="1" s="1"/>
  <c r="Q885" i="1" a="1"/>
  <c r="Q885" i="1" s="1"/>
  <c r="P885" i="1" a="1"/>
  <c r="P885" i="1"/>
  <c r="L885" i="1" a="1"/>
  <c r="L885" i="1" s="1"/>
  <c r="O885" i="1" a="1"/>
  <c r="O885" i="1" s="1"/>
  <c r="K884" i="1" a="1"/>
  <c r="K884" i="1"/>
  <c r="H885" i="1" a="1"/>
  <c r="H885" i="1"/>
  <c r="F885" i="1" a="1"/>
  <c r="F885" i="1" s="1"/>
  <c r="N884" i="1" a="1"/>
  <c r="N884" i="1" s="1"/>
  <c r="Q884" i="1" a="1"/>
  <c r="Q884" i="1"/>
  <c r="M884" i="1" a="1"/>
  <c r="M884" i="1"/>
  <c r="H884" i="1" a="1"/>
  <c r="H884" i="1" s="1"/>
  <c r="J884" i="1" a="1"/>
  <c r="J884" i="1" s="1"/>
  <c r="K885" i="1" a="1"/>
  <c r="K885" i="1" s="1"/>
  <c r="J885" i="1" a="1"/>
  <c r="J885" i="1"/>
  <c r="P884" i="1" a="1"/>
  <c r="P884" i="1"/>
  <c r="L884" i="1" a="1"/>
  <c r="L884" i="1"/>
  <c r="N885" i="1" a="1"/>
  <c r="N885" i="1" s="1"/>
  <c r="I885" i="1" a="1"/>
  <c r="I885" i="1" s="1"/>
  <c r="I884" i="1" a="1"/>
  <c r="I884" i="1" s="1"/>
  <c r="G884" i="1" a="1"/>
  <c r="G884" i="1" s="1"/>
  <c r="M885" i="1" a="1"/>
  <c r="M885" i="1" s="1"/>
  <c r="G885" i="1" a="1"/>
  <c r="G885" i="1" s="1"/>
  <c r="O884" i="1" a="1"/>
  <c r="O884" i="1" s="1"/>
  <c r="F884" i="1" a="1"/>
  <c r="F884" i="1" s="1"/>
  <c r="N1902" i="1" a="1"/>
  <c r="N1902" i="1"/>
  <c r="J1902" i="1" a="1"/>
  <c r="J1902" i="1" s="1"/>
  <c r="H1902" i="1" a="1"/>
  <c r="H1902" i="1" s="1"/>
  <c r="K1902" i="1" a="1"/>
  <c r="K1902" i="1"/>
  <c r="O1900" i="1" a="1"/>
  <c r="O1900" i="1" s="1"/>
  <c r="Q1900" i="1" a="1"/>
  <c r="Q1900" i="1" s="1"/>
  <c r="O1902" i="1" a="1"/>
  <c r="O1902" i="1" s="1"/>
  <c r="I1902" i="1" a="1"/>
  <c r="I1902" i="1" s="1"/>
  <c r="L1900" i="1" a="1"/>
  <c r="L1900" i="1" s="1"/>
  <c r="F1902" i="1" a="1"/>
  <c r="F1902" i="1" s="1"/>
  <c r="M1900" i="1" a="1"/>
  <c r="M1900" i="1" s="1"/>
  <c r="K1900" i="1" a="1"/>
  <c r="K1900" i="1" s="1"/>
  <c r="N1900" i="1" a="1"/>
  <c r="N1900" i="1" s="1"/>
  <c r="J1900" i="1" a="1"/>
  <c r="J1900" i="1" s="1"/>
  <c r="Q1902" i="1" a="1"/>
  <c r="Q1902" i="1"/>
  <c r="P1902" i="1" a="1"/>
  <c r="P1902" i="1" s="1"/>
  <c r="I1900" i="1" a="1"/>
  <c r="I1900" i="1"/>
  <c r="P1900" i="1" a="1"/>
  <c r="P1900" i="1" s="1"/>
  <c r="M1902" i="1" a="1"/>
  <c r="M1902" i="1"/>
  <c r="G1902" i="1" a="1"/>
  <c r="G1902" i="1"/>
  <c r="L1902" i="1" a="1"/>
  <c r="L1902" i="1" s="1"/>
  <c r="L1893" i="1" a="1"/>
  <c r="L1893" i="1"/>
  <c r="N1894" i="1" a="1"/>
  <c r="N1894" i="1"/>
  <c r="P1898" i="1" a="1"/>
  <c r="P1898" i="1"/>
  <c r="L1896" i="1" a="1"/>
  <c r="L1896" i="1"/>
  <c r="H1893" i="1" a="1"/>
  <c r="H1893" i="1" s="1"/>
  <c r="J1896" i="1" a="1"/>
  <c r="J1896" i="1"/>
  <c r="K1898" i="1" a="1"/>
  <c r="K1898" i="1"/>
  <c r="L1898" i="1" a="1"/>
  <c r="L1898" i="1" s="1"/>
  <c r="N1898" i="1" a="1"/>
  <c r="N1898" i="1"/>
  <c r="I1898" i="1" a="1"/>
  <c r="I1898" i="1" s="1"/>
  <c r="I1896" i="1" a="1"/>
  <c r="I1896" i="1"/>
  <c r="G1898" i="1" a="1"/>
  <c r="G1898" i="1"/>
  <c r="H1894" i="1" a="1"/>
  <c r="H1894" i="1" s="1"/>
  <c r="H1896" i="1" a="1"/>
  <c r="H1896" i="1" s="1"/>
  <c r="F1894" i="1" a="1"/>
  <c r="F1894" i="1"/>
  <c r="O1893" i="1" a="1"/>
  <c r="O1893" i="1" s="1"/>
  <c r="I1894" i="1" a="1"/>
  <c r="I1894" i="1"/>
  <c r="G1893" i="1" a="1"/>
  <c r="G1893" i="1" s="1"/>
  <c r="M1893" i="1" a="1"/>
  <c r="M1893" i="1" s="1"/>
  <c r="F1896" i="1" a="1"/>
  <c r="F1896" i="1" s="1"/>
  <c r="K1893" i="1" a="1"/>
  <c r="K1893" i="1"/>
  <c r="H1900" i="1" a="1"/>
  <c r="H1900" i="1" s="1"/>
  <c r="G1900" i="1" a="1"/>
  <c r="G1900" i="1" s="1"/>
  <c r="K1894" i="1" a="1"/>
  <c r="K1894" i="1"/>
  <c r="G1894" i="1" a="1"/>
  <c r="G1894" i="1" s="1"/>
  <c r="F1900" i="1" a="1"/>
  <c r="F1900" i="1" s="1"/>
  <c r="K1896" i="1" a="1"/>
  <c r="K1896" i="1"/>
  <c r="Q1898" i="1" a="1"/>
  <c r="Q1898" i="1" s="1"/>
  <c r="O1898" i="1" a="1"/>
  <c r="O1898" i="1" s="1"/>
  <c r="Q1894" i="1" a="1"/>
  <c r="Q1894" i="1"/>
  <c r="J1898" i="1" a="1"/>
  <c r="J1898" i="1"/>
  <c r="M1894" i="1" a="1"/>
  <c r="M1894" i="1"/>
  <c r="O1896" i="1" a="1"/>
  <c r="O1896" i="1"/>
  <c r="M1898" i="1" a="1"/>
  <c r="M1898" i="1" s="1"/>
  <c r="H1898" i="1" a="1"/>
  <c r="H1898" i="1" s="1"/>
  <c r="F1898" i="1" a="1"/>
  <c r="F1898" i="1"/>
  <c r="L1894" i="1" a="1"/>
  <c r="L1894" i="1"/>
  <c r="I1893" i="1" a="1"/>
  <c r="I1893" i="1"/>
  <c r="Q1896" i="1" a="1"/>
  <c r="Q1896" i="1" s="1"/>
  <c r="P1896" i="1" a="1"/>
  <c r="P1896" i="1" s="1"/>
  <c r="P1893" i="1" a="1"/>
  <c r="P1893" i="1"/>
  <c r="Q1892" i="1" a="1"/>
  <c r="Q1892" i="1" s="1"/>
  <c r="M1896" i="1" a="1"/>
  <c r="M1896" i="1"/>
  <c r="P1894" i="1" a="1"/>
  <c r="P1894" i="1"/>
  <c r="J1894" i="1" a="1"/>
  <c r="J1894" i="1"/>
  <c r="F1893" i="1" a="1"/>
  <c r="F1893" i="1"/>
  <c r="N1896" i="1" a="1"/>
  <c r="N1896" i="1" s="1"/>
  <c r="G1896" i="1" a="1"/>
  <c r="G1896" i="1" s="1"/>
  <c r="J1893" i="1" a="1"/>
  <c r="J1893" i="1" s="1"/>
  <c r="Q1893" i="1" a="1"/>
  <c r="Q1893" i="1" s="1"/>
  <c r="P1892" i="1" a="1"/>
  <c r="P1892" i="1" s="1"/>
  <c r="N1893" i="1" a="1"/>
  <c r="N1893" i="1"/>
  <c r="O1894" i="1" a="1"/>
  <c r="O1894" i="1"/>
  <c r="P1888" i="1" a="1"/>
  <c r="P1888" i="1"/>
  <c r="G1887" i="1" a="1"/>
  <c r="G1887" i="1" s="1"/>
  <c r="J1888" i="1" a="1"/>
  <c r="J1888" i="1" s="1"/>
  <c r="G1888" i="1" a="1"/>
  <c r="G1888" i="1" s="1"/>
  <c r="F1888" i="1" a="1"/>
  <c r="F1888" i="1" s="1"/>
  <c r="P1887" i="1" a="1"/>
  <c r="P1887" i="1"/>
  <c r="K1887" i="1" a="1"/>
  <c r="K1887" i="1"/>
  <c r="M1887" i="1" a="1"/>
  <c r="M1887" i="1"/>
  <c r="P1890" i="1" a="1"/>
  <c r="P1890" i="1"/>
  <c r="O1890" i="1" a="1"/>
  <c r="O1890" i="1" s="1"/>
  <c r="J1890" i="1" a="1"/>
  <c r="J1890" i="1" s="1"/>
  <c r="N1888" i="1" a="1"/>
  <c r="N1888" i="1" s="1"/>
  <c r="H1890" i="1" a="1"/>
  <c r="H1890" i="1"/>
  <c r="F1890" i="1" a="1"/>
  <c r="F1890" i="1" s="1"/>
  <c r="H1887" i="1" a="1"/>
  <c r="H1887" i="1" s="1"/>
  <c r="I1887" i="1" a="1"/>
  <c r="I1887" i="1" s="1"/>
  <c r="F1887" i="1" a="1"/>
  <c r="F1887" i="1" s="1"/>
  <c r="O1888" i="1" a="1"/>
  <c r="O1888" i="1"/>
  <c r="L1888" i="1" a="1"/>
  <c r="L1888" i="1"/>
  <c r="O1892" i="1" a="1"/>
  <c r="O1892" i="1"/>
  <c r="K1888" i="1" a="1"/>
  <c r="K1888" i="1" s="1"/>
  <c r="N1887" i="1" a="1"/>
  <c r="N1887" i="1"/>
  <c r="H1888" i="1" a="1"/>
  <c r="H1888" i="1"/>
  <c r="N1892" i="1" a="1"/>
  <c r="N1892" i="1"/>
  <c r="K1890" i="1" a="1"/>
  <c r="K1890" i="1" s="1"/>
  <c r="M1892" i="1" a="1"/>
  <c r="M1892" i="1" s="1"/>
  <c r="L1892" i="1" a="1"/>
  <c r="L1892" i="1" s="1"/>
  <c r="I1888" i="1" a="1"/>
  <c r="I1888" i="1" s="1"/>
  <c r="K1892" i="1" a="1"/>
  <c r="K1892" i="1" s="1"/>
  <c r="I1890" i="1" a="1"/>
  <c r="I1890" i="1" s="1"/>
  <c r="J1892" i="1" a="1"/>
  <c r="J1892" i="1" s="1"/>
  <c r="O1887" i="1" a="1"/>
  <c r="O1887" i="1"/>
  <c r="I1892" i="1" a="1"/>
  <c r="I1892" i="1" s="1"/>
  <c r="Q1887" i="1" a="1"/>
  <c r="Q1887" i="1" s="1"/>
  <c r="L1887" i="1" a="1"/>
  <c r="L1887" i="1"/>
  <c r="H1892" i="1" a="1"/>
  <c r="H1892" i="1"/>
  <c r="M1890" i="1" a="1"/>
  <c r="M1890" i="1"/>
  <c r="Q1890" i="1" a="1"/>
  <c r="Q1890" i="1" s="1"/>
  <c r="G1892" i="1" a="1"/>
  <c r="G1892" i="1" s="1"/>
  <c r="N1890" i="1" a="1"/>
  <c r="N1890" i="1"/>
  <c r="F1892" i="1" a="1"/>
  <c r="F1892" i="1"/>
  <c r="L1890" i="1" a="1"/>
  <c r="L1890" i="1" s="1"/>
  <c r="G1890" i="1" a="1"/>
  <c r="G1890" i="1"/>
  <c r="M1888" i="1" a="1"/>
  <c r="M1888" i="1"/>
  <c r="J1887" i="1" a="1"/>
  <c r="J1887" i="1" s="1"/>
  <c r="Q1888" i="1" a="1"/>
  <c r="Q1888" i="1" s="1"/>
  <c r="N1882" i="1" a="1"/>
  <c r="N1882" i="1"/>
  <c r="I1878" i="1" a="1"/>
  <c r="I1878" i="1"/>
  <c r="M1880" i="1" a="1"/>
  <c r="M1880" i="1"/>
  <c r="L1884" i="1" a="1"/>
  <c r="L1884" i="1"/>
  <c r="K1884" i="1" a="1"/>
  <c r="K1884" i="1"/>
  <c r="J1884" i="1" a="1"/>
  <c r="J1884" i="1"/>
  <c r="P1878" i="1" a="1"/>
  <c r="P1878" i="1" s="1"/>
  <c r="J1878" i="1" a="1"/>
  <c r="J1878" i="1" s="1"/>
  <c r="I1884" i="1" a="1"/>
  <c r="I1884" i="1"/>
  <c r="H1884" i="1" a="1"/>
  <c r="H1884" i="1" s="1"/>
  <c r="Q1882" i="1" a="1"/>
  <c r="Q1882" i="1" s="1"/>
  <c r="M1878" i="1" a="1"/>
  <c r="M1878" i="1"/>
  <c r="O1882" i="1" a="1"/>
  <c r="O1882" i="1" s="1"/>
  <c r="M1882" i="1" a="1"/>
  <c r="M1882" i="1"/>
  <c r="I1876" i="1" a="1"/>
  <c r="I1876" i="1"/>
  <c r="L1882" i="1" a="1"/>
  <c r="L1882" i="1" s="1"/>
  <c r="K1882" i="1" a="1"/>
  <c r="K1882" i="1" s="1"/>
  <c r="F1876" i="1" a="1"/>
  <c r="F1876" i="1" s="1"/>
  <c r="O1880" i="1" a="1"/>
  <c r="O1880" i="1"/>
  <c r="G1878" i="1" a="1"/>
  <c r="G1878" i="1" s="1"/>
  <c r="F1878" i="1" a="1"/>
  <c r="F1878" i="1" s="1"/>
  <c r="M1876" i="1" a="1"/>
  <c r="M1876" i="1"/>
  <c r="L1876" i="1" a="1"/>
  <c r="L1876" i="1"/>
  <c r="J1882" i="1" a="1"/>
  <c r="J1882" i="1"/>
  <c r="G1880" i="1" a="1"/>
  <c r="G1880" i="1"/>
  <c r="I1882" i="1" a="1"/>
  <c r="I1882" i="1"/>
  <c r="K1878" i="1" a="1"/>
  <c r="K1878" i="1" s="1"/>
  <c r="N1876" i="1" a="1"/>
  <c r="N1876" i="1"/>
  <c r="G1882" i="1" a="1"/>
  <c r="G1882" i="1" s="1"/>
  <c r="Q1880" i="1" a="1"/>
  <c r="Q1880" i="1"/>
  <c r="N1878" i="1" a="1"/>
  <c r="N1878" i="1"/>
  <c r="H1876" i="1" a="1"/>
  <c r="H1876" i="1"/>
  <c r="I1880" i="1" a="1"/>
  <c r="I1880" i="1" s="1"/>
  <c r="P1882" i="1" a="1"/>
  <c r="P1882" i="1"/>
  <c r="Q1884" i="1" a="1"/>
  <c r="Q1884" i="1" s="1"/>
  <c r="P1884" i="1" a="1"/>
  <c r="P1884" i="1" s="1"/>
  <c r="G1884" i="1" a="1"/>
  <c r="G1884" i="1"/>
  <c r="F1884" i="1" a="1"/>
  <c r="F1884" i="1" s="1"/>
  <c r="H1882" i="1" a="1"/>
  <c r="H1882" i="1"/>
  <c r="O1876" i="1" a="1"/>
  <c r="O1876" i="1"/>
  <c r="H1880" i="1" a="1"/>
  <c r="H1880" i="1" s="1"/>
  <c r="J1880" i="1" a="1"/>
  <c r="J1880" i="1"/>
  <c r="N1880" i="1" a="1"/>
  <c r="N1880" i="1"/>
  <c r="F1882" i="1" a="1"/>
  <c r="F1882" i="1"/>
  <c r="H1878" i="1" a="1"/>
  <c r="H1878" i="1" s="1"/>
  <c r="K1880" i="1" a="1"/>
  <c r="K1880" i="1" s="1"/>
  <c r="Q1878" i="1" a="1"/>
  <c r="Q1878" i="1"/>
  <c r="G1876" i="1" a="1"/>
  <c r="G1876" i="1"/>
  <c r="P1876" i="1" a="1"/>
  <c r="P1876" i="1" s="1"/>
  <c r="J1876" i="1" a="1"/>
  <c r="J1876" i="1"/>
  <c r="P1880" i="1" a="1"/>
  <c r="P1880" i="1"/>
  <c r="O1884" i="1" a="1"/>
  <c r="O1884" i="1"/>
  <c r="L1880" i="1" a="1"/>
  <c r="L1880" i="1" s="1"/>
  <c r="O1878" i="1" a="1"/>
  <c r="O1878" i="1" s="1"/>
  <c r="F1880" i="1" a="1"/>
  <c r="F1880" i="1" s="1"/>
  <c r="Q1876" i="1" a="1"/>
  <c r="Q1876" i="1" s="1"/>
  <c r="K1876" i="1" a="1"/>
  <c r="K1876" i="1" s="1"/>
  <c r="M1884" i="1" a="1"/>
  <c r="M1884" i="1" s="1"/>
  <c r="L1878" i="1" a="1"/>
  <c r="L1878" i="1"/>
  <c r="N1884" i="1" a="1"/>
  <c r="N1884" i="1"/>
  <c r="G1874" i="1" a="1"/>
  <c r="G1874" i="1"/>
  <c r="J1871" i="1" a="1"/>
  <c r="J1871" i="1"/>
  <c r="P1870" i="1" a="1"/>
  <c r="P1870" i="1"/>
  <c r="H1868" i="1" a="1"/>
  <c r="H1868" i="1" s="1"/>
  <c r="L1874" i="1" a="1"/>
  <c r="L1874" i="1"/>
  <c r="K1874" i="1" a="1"/>
  <c r="K1874" i="1"/>
  <c r="J1874" i="1" a="1"/>
  <c r="J1874" i="1"/>
  <c r="I1874" i="1" a="1"/>
  <c r="I1874" i="1"/>
  <c r="O1872" i="1" a="1"/>
  <c r="O1872" i="1" s="1"/>
  <c r="F1874" i="1" a="1"/>
  <c r="F1874" i="1" s="1"/>
  <c r="G1868" i="1" a="1"/>
  <c r="G1868" i="1"/>
  <c r="F1871" i="1" a="1"/>
  <c r="F1871" i="1"/>
  <c r="P1872" i="1" a="1"/>
  <c r="P1872" i="1"/>
  <c r="L1872" i="1" a="1"/>
  <c r="L1872" i="1" s="1"/>
  <c r="N1872" i="1" a="1"/>
  <c r="N1872" i="1" s="1"/>
  <c r="M1872" i="1" a="1"/>
  <c r="M1872" i="1"/>
  <c r="K1871" i="1" a="1"/>
  <c r="K1871" i="1" s="1"/>
  <c r="I1872" i="1" a="1"/>
  <c r="I1872" i="1"/>
  <c r="H1872" i="1" a="1"/>
  <c r="H1872" i="1" s="1"/>
  <c r="N1871" i="1" a="1"/>
  <c r="N1871" i="1"/>
  <c r="Q1868" i="1" a="1"/>
  <c r="Q1868" i="1" s="1"/>
  <c r="F1870" i="1" a="1"/>
  <c r="F1870" i="1" s="1"/>
  <c r="F1868" i="1" a="1"/>
  <c r="F1868" i="1" s="1"/>
  <c r="O1870" i="1" a="1"/>
  <c r="O1870" i="1" s="1"/>
  <c r="G1872" i="1" a="1"/>
  <c r="G1872" i="1"/>
  <c r="L1868" i="1" a="1"/>
  <c r="L1868" i="1"/>
  <c r="P1871" i="1" a="1"/>
  <c r="P1871" i="1" s="1"/>
  <c r="H1871" i="1" a="1"/>
  <c r="H1871" i="1"/>
  <c r="L1871" i="1" a="1"/>
  <c r="L1871" i="1"/>
  <c r="J1868" i="1" a="1"/>
  <c r="J1868" i="1"/>
  <c r="I1871" i="1" a="1"/>
  <c r="I1871" i="1"/>
  <c r="N1870" i="1" a="1"/>
  <c r="N1870" i="1"/>
  <c r="N1868" i="1" a="1"/>
  <c r="N1868" i="1" s="1"/>
  <c r="L1870" i="1" a="1"/>
  <c r="L1870" i="1" s="1"/>
  <c r="F1872" i="1" a="1"/>
  <c r="F1872" i="1"/>
  <c r="G1871" i="1" a="1"/>
  <c r="G1871" i="1" s="1"/>
  <c r="M1870" i="1" a="1"/>
  <c r="M1870" i="1" s="1"/>
  <c r="G1870" i="1" a="1"/>
  <c r="G1870" i="1"/>
  <c r="H1870" i="1" a="1"/>
  <c r="H1870" i="1"/>
  <c r="O1868" i="1" a="1"/>
  <c r="O1868" i="1" s="1"/>
  <c r="I1868" i="1" a="1"/>
  <c r="I1868" i="1" s="1"/>
  <c r="M1868" i="1" a="1"/>
  <c r="M1868" i="1"/>
  <c r="J1872" i="1" a="1"/>
  <c r="J1872" i="1" s="1"/>
  <c r="Q1874" i="1" a="1"/>
  <c r="Q1874" i="1" s="1"/>
  <c r="P1874" i="1" a="1"/>
  <c r="P1874" i="1"/>
  <c r="P1868" i="1" a="1"/>
  <c r="P1868" i="1" s="1"/>
  <c r="Q1872" i="1" a="1"/>
  <c r="Q1872" i="1"/>
  <c r="Q1871" i="1" a="1"/>
  <c r="Q1871" i="1"/>
  <c r="O1874" i="1" a="1"/>
  <c r="O1874" i="1"/>
  <c r="N1874" i="1" a="1"/>
  <c r="N1874" i="1" s="1"/>
  <c r="M1871" i="1" a="1"/>
  <c r="M1871" i="1" s="1"/>
  <c r="I1870" i="1" a="1"/>
  <c r="I1870" i="1" s="1"/>
  <c r="K1868" i="1" a="1"/>
  <c r="K1868" i="1" s="1"/>
  <c r="J1870" i="1" a="1"/>
  <c r="J1870" i="1"/>
  <c r="M1874" i="1" a="1"/>
  <c r="M1874" i="1"/>
  <c r="O1871" i="1" a="1"/>
  <c r="O1871" i="1" s="1"/>
  <c r="Q1870" i="1" a="1"/>
  <c r="Q1870" i="1"/>
  <c r="K1870" i="1" a="1"/>
  <c r="K1870" i="1"/>
  <c r="K1872" i="1" a="1"/>
  <c r="K1872" i="1"/>
  <c r="H1874" i="1" a="1"/>
  <c r="H1874" i="1"/>
  <c r="O1867" i="1" a="1"/>
  <c r="O1867" i="1" s="1"/>
  <c r="M1865" i="1" a="1"/>
  <c r="M1865" i="1"/>
  <c r="N1867" i="1" a="1"/>
  <c r="N1867" i="1"/>
  <c r="J1867" i="1" a="1"/>
  <c r="J1867" i="1"/>
  <c r="H1867" i="1" a="1"/>
  <c r="H1867" i="1" s="1"/>
  <c r="Q1865" i="1" a="1"/>
  <c r="Q1865" i="1"/>
  <c r="Q1864" i="1" a="1"/>
  <c r="Q1864" i="1" s="1"/>
  <c r="O1864" i="1" a="1"/>
  <c r="O1864" i="1" s="1"/>
  <c r="I1864" i="1" a="1"/>
  <c r="I1864" i="1"/>
  <c r="M1861" i="1" a="1"/>
  <c r="M1861" i="1"/>
  <c r="G1861" i="1" a="1"/>
  <c r="G1861" i="1"/>
  <c r="L1864" i="1" a="1"/>
  <c r="L1864" i="1" s="1"/>
  <c r="J1864" i="1" a="1"/>
  <c r="J1864" i="1" s="1"/>
  <c r="I1861" i="1" a="1"/>
  <c r="I1861" i="1" s="1"/>
  <c r="M1867" i="1" a="1"/>
  <c r="M1867" i="1" s="1"/>
  <c r="G1864" i="1" a="1"/>
  <c r="G1864" i="1" s="1"/>
  <c r="L1867" i="1" a="1"/>
  <c r="L1867" i="1"/>
  <c r="F1864" i="1" a="1"/>
  <c r="F1864" i="1"/>
  <c r="O1865" i="1" a="1"/>
  <c r="O1865" i="1" s="1"/>
  <c r="F1865" i="1" a="1"/>
  <c r="F1865" i="1"/>
  <c r="N1861" i="1" a="1"/>
  <c r="N1861" i="1" s="1"/>
  <c r="G1865" i="1" a="1"/>
  <c r="G1865" i="1"/>
  <c r="P1865" i="1" a="1"/>
  <c r="P1865" i="1"/>
  <c r="P1861" i="1" a="1"/>
  <c r="P1861" i="1"/>
  <c r="K1861" i="1" a="1"/>
  <c r="K1861" i="1" s="1"/>
  <c r="J1861" i="1" a="1"/>
  <c r="J1861" i="1"/>
  <c r="Q1867" i="1" a="1"/>
  <c r="Q1867" i="1"/>
  <c r="J1865" i="1" a="1"/>
  <c r="J1865" i="1"/>
  <c r="F1867" i="1" a="1"/>
  <c r="F1867" i="1"/>
  <c r="H1864" i="1" a="1"/>
  <c r="H1864" i="1"/>
  <c r="H1865" i="1" a="1"/>
  <c r="H1865" i="1"/>
  <c r="P1867" i="1" a="1"/>
  <c r="P1867" i="1"/>
  <c r="K1867" i="1" a="1"/>
  <c r="K1867" i="1" s="1"/>
  <c r="I1867" i="1" a="1"/>
  <c r="I1867" i="1"/>
  <c r="G1867" i="1" a="1"/>
  <c r="G1867" i="1" s="1"/>
  <c r="Q1861" i="1" a="1"/>
  <c r="Q1861" i="1" s="1"/>
  <c r="N1865" i="1" a="1"/>
  <c r="N1865" i="1"/>
  <c r="L1865" i="1" a="1"/>
  <c r="L1865" i="1"/>
  <c r="K1865" i="1" a="1"/>
  <c r="K1865" i="1"/>
  <c r="L1861" i="1" a="1"/>
  <c r="L1861" i="1"/>
  <c r="F1861" i="1" a="1"/>
  <c r="F1861" i="1" s="1"/>
  <c r="H1861" i="1" a="1"/>
  <c r="H1861" i="1" s="1"/>
  <c r="M1864" i="1" a="1"/>
  <c r="M1864" i="1" s="1"/>
  <c r="I1865" i="1" a="1"/>
  <c r="I1865" i="1" s="1"/>
  <c r="N1864" i="1" a="1"/>
  <c r="N1864" i="1"/>
  <c r="K1864" i="1" a="1"/>
  <c r="K1864" i="1"/>
  <c r="O1861" i="1" a="1"/>
  <c r="O1861" i="1" s="1"/>
  <c r="P1864" i="1" a="1"/>
  <c r="P1864" i="1" s="1"/>
  <c r="L1853" i="1" a="1"/>
  <c r="L1853" i="1"/>
  <c r="M1857" i="1" a="1"/>
  <c r="M1857" i="1"/>
  <c r="K1853" i="1" a="1"/>
  <c r="K1853" i="1" s="1"/>
  <c r="Q1857" i="1" a="1"/>
  <c r="Q1857" i="1"/>
  <c r="J1857" i="1" a="1"/>
  <c r="J1857" i="1" s="1"/>
  <c r="N1855" i="1" a="1"/>
  <c r="N1855" i="1" s="1"/>
  <c r="M1855" i="1" a="1"/>
  <c r="M1855" i="1"/>
  <c r="M1853" i="1" a="1"/>
  <c r="M1853" i="1"/>
  <c r="N1857" i="1" a="1"/>
  <c r="N1857" i="1"/>
  <c r="Q1859" i="1" a="1"/>
  <c r="Q1859" i="1" s="1"/>
  <c r="K1855" i="1" a="1"/>
  <c r="K1855" i="1"/>
  <c r="H1855" i="1" a="1"/>
  <c r="H1855" i="1" s="1"/>
  <c r="P1859" i="1" a="1"/>
  <c r="P1859" i="1" s="1"/>
  <c r="O1859" i="1" a="1"/>
  <c r="O1859" i="1" s="1"/>
  <c r="I1859" i="1" a="1"/>
  <c r="I1859" i="1"/>
  <c r="N1859" i="1" a="1"/>
  <c r="N1859" i="1"/>
  <c r="L1855" i="1" a="1"/>
  <c r="L1855" i="1" s="1"/>
  <c r="Q1855" i="1" a="1"/>
  <c r="Q1855" i="1"/>
  <c r="G1859" i="1" a="1"/>
  <c r="G1859" i="1"/>
  <c r="F1855" i="1" a="1"/>
  <c r="F1855" i="1" s="1"/>
  <c r="J1855" i="1" a="1"/>
  <c r="J1855" i="1"/>
  <c r="G1857" i="1" a="1"/>
  <c r="G1857" i="1" s="1"/>
  <c r="L1857" i="1" a="1"/>
  <c r="L1857" i="1" s="1"/>
  <c r="K1857" i="1" a="1"/>
  <c r="K1857" i="1" s="1"/>
  <c r="H1857" i="1" a="1"/>
  <c r="H1857" i="1" s="1"/>
  <c r="I1855" i="1" a="1"/>
  <c r="I1855" i="1"/>
  <c r="M1859" i="1" a="1"/>
  <c r="M1859" i="1" s="1"/>
  <c r="O1853" i="1" a="1"/>
  <c r="O1853" i="1"/>
  <c r="L1859" i="1" a="1"/>
  <c r="L1859" i="1" s="1"/>
  <c r="K1859" i="1" a="1"/>
  <c r="K1859" i="1" s="1"/>
  <c r="J1859" i="1" a="1"/>
  <c r="J1859" i="1"/>
  <c r="N1853" i="1" a="1"/>
  <c r="N1853" i="1" s="1"/>
  <c r="H1859" i="1" a="1"/>
  <c r="H1859" i="1" s="1"/>
  <c r="F1859" i="1" a="1"/>
  <c r="F1859" i="1" s="1"/>
  <c r="P1855" i="1" a="1"/>
  <c r="P1855" i="1" s="1"/>
  <c r="P1857" i="1" a="1"/>
  <c r="P1857" i="1" s="1"/>
  <c r="O1857" i="1" a="1"/>
  <c r="O1857" i="1"/>
  <c r="P1853" i="1" a="1"/>
  <c r="P1853" i="1"/>
  <c r="I1857" i="1" a="1"/>
  <c r="I1857" i="1" s="1"/>
  <c r="F1857" i="1" a="1"/>
  <c r="F1857" i="1"/>
  <c r="O1855" i="1" a="1"/>
  <c r="O1855" i="1" s="1"/>
  <c r="G1855" i="1" a="1"/>
  <c r="G1855" i="1"/>
  <c r="Q1853" i="1" a="1"/>
  <c r="Q1853" i="1"/>
  <c r="K1848" i="1" a="1"/>
  <c r="K1848" i="1" s="1"/>
  <c r="G1851" i="1" a="1"/>
  <c r="G1851" i="1" s="1"/>
  <c r="N1850" i="1" a="1"/>
  <c r="N1850" i="1"/>
  <c r="M1850" i="1" a="1"/>
  <c r="M1850" i="1"/>
  <c r="P1850" i="1" a="1"/>
  <c r="P1850" i="1" s="1"/>
  <c r="J1850" i="1" a="1"/>
  <c r="J1850" i="1" s="1"/>
  <c r="Q1848" i="1" a="1"/>
  <c r="Q1848" i="1"/>
  <c r="M1848" i="1" a="1"/>
  <c r="M1848" i="1" s="1"/>
  <c r="I1848" i="1" a="1"/>
  <c r="I1848" i="1" s="1"/>
  <c r="L1850" i="1" a="1"/>
  <c r="L1850" i="1"/>
  <c r="F1850" i="1" a="1"/>
  <c r="F1850" i="1" s="1"/>
  <c r="I1850" i="1" a="1"/>
  <c r="I1850" i="1" s="1"/>
  <c r="H1853" i="1" a="1"/>
  <c r="H1853" i="1" s="1"/>
  <c r="F1853" i="1" a="1"/>
  <c r="F1853" i="1"/>
  <c r="I1851" i="1" a="1"/>
  <c r="I1851" i="1" s="1"/>
  <c r="K1851" i="1" a="1"/>
  <c r="K1851" i="1" s="1"/>
  <c r="J1853" i="1" a="1"/>
  <c r="J1853" i="1"/>
  <c r="J1851" i="1" a="1"/>
  <c r="J1851" i="1"/>
  <c r="F1848" i="1" a="1"/>
  <c r="F1848" i="1" s="1"/>
  <c r="N1848" i="1" a="1"/>
  <c r="N1848" i="1"/>
  <c r="I1853" i="1" a="1"/>
  <c r="I1853" i="1" s="1"/>
  <c r="G1853" i="1" a="1"/>
  <c r="G1853" i="1" s="1"/>
  <c r="G1850" i="1" a="1"/>
  <c r="G1850" i="1"/>
  <c r="Q1850" i="1" a="1"/>
  <c r="Q1850" i="1"/>
  <c r="O1850" i="1" a="1"/>
  <c r="O1850" i="1"/>
  <c r="L1848" i="1" a="1"/>
  <c r="L1848" i="1" s="1"/>
  <c r="Q1851" i="1" a="1"/>
  <c r="Q1851" i="1" s="1"/>
  <c r="P1851" i="1" a="1"/>
  <c r="P1851" i="1"/>
  <c r="O1851" i="1" a="1"/>
  <c r="O1851" i="1"/>
  <c r="P1848" i="1" a="1"/>
  <c r="P1848" i="1"/>
  <c r="N1851" i="1" a="1"/>
  <c r="N1851" i="1"/>
  <c r="M1851" i="1" a="1"/>
  <c r="M1851" i="1"/>
  <c r="F1851" i="1" a="1"/>
  <c r="F1851" i="1" s="1"/>
  <c r="K1850" i="1" a="1"/>
  <c r="K1850" i="1" s="1"/>
  <c r="L1851" i="1" a="1"/>
  <c r="L1851" i="1" s="1"/>
  <c r="H1851" i="1" a="1"/>
  <c r="H1851" i="1"/>
  <c r="H1850" i="1" a="1"/>
  <c r="H1850" i="1" s="1"/>
  <c r="O1848" i="1" a="1"/>
  <c r="O1848" i="1" s="1"/>
  <c r="H1848" i="1" a="1"/>
  <c r="H1848" i="1" s="1"/>
  <c r="J1848" i="1" a="1"/>
  <c r="J1848" i="1" s="1"/>
  <c r="G1848" i="1" a="1"/>
  <c r="G1848" i="1"/>
  <c r="J1846" i="1" a="1"/>
  <c r="J1846" i="1" s="1"/>
  <c r="M1845" i="1" a="1"/>
  <c r="M1845" i="1" s="1"/>
  <c r="M1840" i="1" a="1"/>
  <c r="M1840" i="1"/>
  <c r="K1845" i="1" a="1"/>
  <c r="K1845" i="1" s="1"/>
  <c r="O1840" i="1" a="1"/>
  <c r="O1840" i="1"/>
  <c r="Q1842" i="1" a="1"/>
  <c r="Q1842" i="1" s="1"/>
  <c r="F1846" i="1" a="1"/>
  <c r="F1846" i="1" s="1"/>
  <c r="J1842" i="1" a="1"/>
  <c r="J1842" i="1"/>
  <c r="J1845" i="1" a="1"/>
  <c r="J1845" i="1" s="1"/>
  <c r="Q1840" i="1" a="1"/>
  <c r="Q1840" i="1" s="1"/>
  <c r="P1840" i="1" a="1"/>
  <c r="P1840" i="1"/>
  <c r="Q1845" i="1" a="1"/>
  <c r="Q1845" i="1"/>
  <c r="K1840" i="1" a="1"/>
  <c r="K1840" i="1" s="1"/>
  <c r="L1842" i="1" a="1"/>
  <c r="L1842" i="1" s="1"/>
  <c r="P1845" i="1" a="1"/>
  <c r="P1845" i="1"/>
  <c r="I1846" i="1" a="1"/>
  <c r="I1846" i="1"/>
  <c r="P1842" i="1" a="1"/>
  <c r="P1842" i="1" s="1"/>
  <c r="N1842" i="1" a="1"/>
  <c r="N1842" i="1" s="1"/>
  <c r="I1842" i="1" a="1"/>
  <c r="I1842" i="1"/>
  <c r="H1842" i="1" a="1"/>
  <c r="H1842" i="1"/>
  <c r="L1840" i="1" a="1"/>
  <c r="L1840" i="1"/>
  <c r="M1846" i="1" a="1"/>
  <c r="M1846" i="1"/>
  <c r="O1842" i="1" a="1"/>
  <c r="O1842" i="1"/>
  <c r="G1845" i="1" a="1"/>
  <c r="G1845" i="1" s="1"/>
  <c r="K1846" i="1" a="1"/>
  <c r="K1846" i="1" s="1"/>
  <c r="G1846" i="1" a="1"/>
  <c r="G1846" i="1" s="1"/>
  <c r="G1842" i="1" a="1"/>
  <c r="G1842" i="1" s="1"/>
  <c r="J1840" i="1" a="1"/>
  <c r="J1840" i="1" s="1"/>
  <c r="F1842" i="1" a="1"/>
  <c r="F1842" i="1" s="1"/>
  <c r="N1845" i="1" a="1"/>
  <c r="N1845" i="1"/>
  <c r="H1845" i="1" a="1"/>
  <c r="H1845" i="1"/>
  <c r="I1840" i="1" a="1"/>
  <c r="I1840" i="1" s="1"/>
  <c r="M1842" i="1" a="1"/>
  <c r="M1842" i="1"/>
  <c r="P1846" i="1" a="1"/>
  <c r="P1846" i="1" s="1"/>
  <c r="H1846" i="1" a="1"/>
  <c r="H1846" i="1"/>
  <c r="L1845" i="1" a="1"/>
  <c r="L1845" i="1" s="1"/>
  <c r="O1845" i="1" a="1"/>
  <c r="O1845" i="1"/>
  <c r="F1845" i="1" a="1"/>
  <c r="F1845" i="1" s="1"/>
  <c r="N1840" i="1" a="1"/>
  <c r="N1840" i="1" s="1"/>
  <c r="Q1846" i="1" a="1"/>
  <c r="Q1846" i="1"/>
  <c r="O1846" i="1" a="1"/>
  <c r="O1846" i="1" s="1"/>
  <c r="N1846" i="1" a="1"/>
  <c r="N1846" i="1"/>
  <c r="K1842" i="1" a="1"/>
  <c r="K1842" i="1"/>
  <c r="L1846" i="1" a="1"/>
  <c r="L1846" i="1"/>
  <c r="I1845" i="1" a="1"/>
  <c r="I1845" i="1"/>
  <c r="K1832" i="1" a="1"/>
  <c r="K1832" i="1" s="1"/>
  <c r="M1838" i="1" a="1"/>
  <c r="M1838" i="1"/>
  <c r="K1838" i="1" a="1"/>
  <c r="K1838" i="1" s="1"/>
  <c r="I1838" i="1" a="1"/>
  <c r="I1838" i="1" s="1"/>
  <c r="N1832" i="1" a="1"/>
  <c r="N1832" i="1" s="1"/>
  <c r="H1838" i="1" a="1"/>
  <c r="H1838" i="1"/>
  <c r="G1838" i="1" a="1"/>
  <c r="G1838" i="1"/>
  <c r="F1838" i="1" a="1"/>
  <c r="F1838" i="1"/>
  <c r="I1836" i="1" a="1"/>
  <c r="I1836" i="1" s="1"/>
  <c r="M1836" i="1" a="1"/>
  <c r="M1836" i="1" s="1"/>
  <c r="J1836" i="1" a="1"/>
  <c r="J1836" i="1" s="1"/>
  <c r="I1832" i="1" a="1"/>
  <c r="I1832" i="1"/>
  <c r="L1832" i="1" a="1"/>
  <c r="L1832" i="1"/>
  <c r="L1834" i="1" a="1"/>
  <c r="L1834" i="1"/>
  <c r="Q1832" i="1" a="1"/>
  <c r="Q1832" i="1" s="1"/>
  <c r="G1832" i="1" a="1"/>
  <c r="G1832" i="1" s="1"/>
  <c r="F1834" i="1" a="1"/>
  <c r="F1834" i="1" s="1"/>
  <c r="K1836" i="1" a="1"/>
  <c r="K1836" i="1" s="1"/>
  <c r="O1834" i="1" a="1"/>
  <c r="O1834" i="1" s="1"/>
  <c r="P1832" i="1" a="1"/>
  <c r="P1832" i="1" s="1"/>
  <c r="Q1831" i="1" a="1"/>
  <c r="Q1831" i="1" s="1"/>
  <c r="G1834" i="1" a="1"/>
  <c r="G1834" i="1" s="1"/>
  <c r="Q1834" i="1" a="1"/>
  <c r="Q1834" i="1"/>
  <c r="O1836" i="1" a="1"/>
  <c r="O1836" i="1" s="1"/>
  <c r="P1838" i="1" a="1"/>
  <c r="P1838" i="1" s="1"/>
  <c r="Q1836" i="1" a="1"/>
  <c r="Q1836" i="1"/>
  <c r="H1840" i="1" a="1"/>
  <c r="H1840" i="1" s="1"/>
  <c r="Q1838" i="1" a="1"/>
  <c r="Q1838" i="1" s="1"/>
  <c r="N1836" i="1" a="1"/>
  <c r="N1836" i="1"/>
  <c r="G1836" i="1" a="1"/>
  <c r="G1836" i="1"/>
  <c r="M1832" i="1" a="1"/>
  <c r="M1832" i="1"/>
  <c r="F1836" i="1" a="1"/>
  <c r="F1836" i="1" s="1"/>
  <c r="N1838" i="1" a="1"/>
  <c r="N1838" i="1" s="1"/>
  <c r="L1838" i="1" a="1"/>
  <c r="L1838" i="1" s="1"/>
  <c r="N1834" i="1" a="1"/>
  <c r="N1834" i="1" s="1"/>
  <c r="P1836" i="1" a="1"/>
  <c r="P1836" i="1"/>
  <c r="J1834" i="1" a="1"/>
  <c r="J1834" i="1" s="1"/>
  <c r="F1832" i="1" a="1"/>
  <c r="F1832" i="1" s="1"/>
  <c r="I1834" i="1" a="1"/>
  <c r="I1834" i="1"/>
  <c r="P1834" i="1" a="1"/>
  <c r="P1834" i="1" s="1"/>
  <c r="J1832" i="1" a="1"/>
  <c r="J1832" i="1" s="1"/>
  <c r="L1836" i="1" a="1"/>
  <c r="L1836" i="1"/>
  <c r="H1836" i="1" a="1"/>
  <c r="H1836" i="1"/>
  <c r="K1834" i="1" a="1"/>
  <c r="K1834" i="1" s="1"/>
  <c r="H1832" i="1" a="1"/>
  <c r="H1832" i="1"/>
  <c r="G1840" i="1" a="1"/>
  <c r="G1840" i="1"/>
  <c r="F1840" i="1" a="1"/>
  <c r="F1840" i="1"/>
  <c r="H1834" i="1" a="1"/>
  <c r="H1834" i="1"/>
  <c r="O1832" i="1" a="1"/>
  <c r="O1832" i="1"/>
  <c r="M1834" i="1" a="1"/>
  <c r="M1834" i="1"/>
  <c r="O1838" i="1" a="1"/>
  <c r="O1838" i="1"/>
  <c r="J1838" i="1" a="1"/>
  <c r="J1838" i="1" s="1"/>
  <c r="Q1827" i="1" a="1"/>
  <c r="Q1827" i="1" s="1"/>
  <c r="L1831" i="1" a="1"/>
  <c r="L1831" i="1" s="1"/>
  <c r="P1827" i="1" a="1"/>
  <c r="P1827" i="1" s="1"/>
  <c r="Q1829" i="1" a="1"/>
  <c r="Q1829" i="1" s="1"/>
  <c r="L1826" i="1" a="1"/>
  <c r="L1826" i="1"/>
  <c r="L1827" i="1" a="1"/>
  <c r="L1827" i="1"/>
  <c r="H1829" i="1" a="1"/>
  <c r="H1829" i="1"/>
  <c r="G1829" i="1" a="1"/>
  <c r="G1829" i="1" s="1"/>
  <c r="P1826" i="1" a="1"/>
  <c r="P1826" i="1" s="1"/>
  <c r="Q1826" i="1" a="1"/>
  <c r="Q1826" i="1"/>
  <c r="H1827" i="1" a="1"/>
  <c r="H1827" i="1"/>
  <c r="I1826" i="1" a="1"/>
  <c r="I1826" i="1"/>
  <c r="I1827" i="1" a="1"/>
  <c r="I1827" i="1" s="1"/>
  <c r="K1831" i="1" a="1"/>
  <c r="K1831" i="1" s="1"/>
  <c r="H1831" i="1" a="1"/>
  <c r="H1831" i="1" s="1"/>
  <c r="I1829" i="1" a="1"/>
  <c r="I1829" i="1"/>
  <c r="O1827" i="1" a="1"/>
  <c r="O1827" i="1"/>
  <c r="M1827" i="1" a="1"/>
  <c r="M1827" i="1"/>
  <c r="F1827" i="1" a="1"/>
  <c r="F1827" i="1" s="1"/>
  <c r="G1826" i="1" a="1"/>
  <c r="G1826" i="1" s="1"/>
  <c r="K1826" i="1" a="1"/>
  <c r="K1826" i="1"/>
  <c r="H1826" i="1" a="1"/>
  <c r="H1826" i="1"/>
  <c r="J1826" i="1" a="1"/>
  <c r="J1826" i="1" s="1"/>
  <c r="J1827" i="1" a="1"/>
  <c r="J1827" i="1"/>
  <c r="G1827" i="1" a="1"/>
  <c r="G1827" i="1"/>
  <c r="F1831" i="1" a="1"/>
  <c r="F1831" i="1"/>
  <c r="N1826" i="1" a="1"/>
  <c r="N1826" i="1"/>
  <c r="P1829" i="1" a="1"/>
  <c r="P1829" i="1"/>
  <c r="N1829" i="1" a="1"/>
  <c r="N1829" i="1" s="1"/>
  <c r="O1829" i="1" a="1"/>
  <c r="O1829" i="1"/>
  <c r="K1829" i="1" a="1"/>
  <c r="K1829" i="1"/>
  <c r="F1829" i="1" a="1"/>
  <c r="F1829" i="1" s="1"/>
  <c r="M1826" i="1" a="1"/>
  <c r="M1826" i="1" s="1"/>
  <c r="L1829" i="1" a="1"/>
  <c r="L1829" i="1"/>
  <c r="N1827" i="1" a="1"/>
  <c r="N1827" i="1"/>
  <c r="P1831" i="1" a="1"/>
  <c r="P1831" i="1" s="1"/>
  <c r="J1831" i="1" a="1"/>
  <c r="J1831" i="1" s="1"/>
  <c r="O1831" i="1" a="1"/>
  <c r="O1831" i="1" s="1"/>
  <c r="J1829" i="1" a="1"/>
  <c r="J1829" i="1"/>
  <c r="K1827" i="1" a="1"/>
  <c r="K1827" i="1"/>
  <c r="N1831" i="1" a="1"/>
  <c r="N1831" i="1" s="1"/>
  <c r="M1831" i="1" a="1"/>
  <c r="M1831" i="1"/>
  <c r="I1831" i="1" a="1"/>
  <c r="I1831" i="1" s="1"/>
  <c r="G1831" i="1" a="1"/>
  <c r="G1831" i="1"/>
  <c r="M1829" i="1" a="1"/>
  <c r="M1829" i="1"/>
  <c r="O1826" i="1" a="1"/>
  <c r="O1826" i="1" s="1"/>
  <c r="F1826" i="1" a="1"/>
  <c r="F1826" i="1"/>
  <c r="Q856" i="1"/>
  <c r="Q855" i="1" s="1"/>
  <c r="P856" i="1"/>
  <c r="P855" i="1" s="1"/>
  <c r="O856" i="1"/>
  <c r="O855" i="1" s="1"/>
  <c r="N856" i="1"/>
  <c r="M856" i="1"/>
  <c r="L856" i="1"/>
  <c r="L855" i="1" s="1"/>
  <c r="K856" i="1"/>
  <c r="K855" i="1" s="1"/>
  <c r="J856" i="1"/>
  <c r="J855" i="1" s="1"/>
  <c r="I856" i="1"/>
  <c r="H856" i="1"/>
  <c r="G856" i="1"/>
  <c r="F856" i="1"/>
  <c r="N855" i="1"/>
  <c r="M855" i="1"/>
  <c r="I855" i="1"/>
  <c r="H855" i="1"/>
  <c r="G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M787" i="1"/>
  <c r="Q786" i="1"/>
  <c r="Q787" i="1" s="1"/>
  <c r="P786" i="1"/>
  <c r="P787" i="1" s="1"/>
  <c r="O786" i="1"/>
  <c r="O787" i="1" s="1"/>
  <c r="M786" i="1"/>
  <c r="G786" i="1"/>
  <c r="G787" i="1" s="1"/>
  <c r="P783" i="1"/>
  <c r="O783" i="1"/>
  <c r="N783" i="1"/>
  <c r="M783" i="1"/>
  <c r="J783" i="1"/>
  <c r="I783" i="1"/>
  <c r="G783" i="1"/>
  <c r="F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Q783" i="1" s="1"/>
  <c r="P779" i="1"/>
  <c r="O779" i="1"/>
  <c r="N779" i="1"/>
  <c r="N786" i="1" s="1"/>
  <c r="N787" i="1" s="1"/>
  <c r="M779" i="1"/>
  <c r="L779" i="1"/>
  <c r="L783" i="1" s="1"/>
  <c r="K779" i="1"/>
  <c r="K783" i="1" s="1"/>
  <c r="J779" i="1"/>
  <c r="J786" i="1" s="1"/>
  <c r="J787" i="1" s="1"/>
  <c r="I779" i="1"/>
  <c r="I786" i="1" s="1"/>
  <c r="I787" i="1" s="1"/>
  <c r="F779" i="1"/>
  <c r="F786" i="1" s="1"/>
  <c r="F787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N675" i="1"/>
  <c r="M675" i="1"/>
  <c r="L675" i="1"/>
  <c r="K675" i="1"/>
  <c r="J675" i="1"/>
  <c r="H675" i="1"/>
  <c r="Q674" i="1"/>
  <c r="P674" i="1"/>
  <c r="N674" i="1"/>
  <c r="K674" i="1"/>
  <c r="H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Q675" i="1" s="1"/>
  <c r="P669" i="1"/>
  <c r="P675" i="1" s="1"/>
  <c r="O669" i="1"/>
  <c r="O675" i="1" s="1"/>
  <c r="N669" i="1"/>
  <c r="M669" i="1"/>
  <c r="L669" i="1"/>
  <c r="K669" i="1"/>
  <c r="J669" i="1"/>
  <c r="I669" i="1"/>
  <c r="I675" i="1" s="1"/>
  <c r="H669" i="1"/>
  <c r="G669" i="1"/>
  <c r="G675" i="1" s="1"/>
  <c r="F669" i="1"/>
  <c r="F675" i="1" s="1"/>
  <c r="Q668" i="1"/>
  <c r="P668" i="1"/>
  <c r="O668" i="1"/>
  <c r="O674" i="1" s="1"/>
  <c r="N668" i="1"/>
  <c r="M668" i="1"/>
  <c r="M674" i="1" s="1"/>
  <c r="L668" i="1"/>
  <c r="L674" i="1" s="1"/>
  <c r="K668" i="1"/>
  <c r="J668" i="1"/>
  <c r="J674" i="1" s="1"/>
  <c r="I668" i="1"/>
  <c r="I674" i="1" s="1"/>
  <c r="H668" i="1"/>
  <c r="G668" i="1"/>
  <c r="G674" i="1" s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Q519" i="1"/>
  <c r="L519" i="1"/>
  <c r="H519" i="1"/>
  <c r="G519" i="1"/>
  <c r="M517" i="1"/>
  <c r="K517" i="1"/>
  <c r="F51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H479" i="1"/>
  <c r="G479" i="1"/>
  <c r="G478" i="1"/>
  <c r="O477" i="1"/>
  <c r="I475" i="1"/>
  <c r="Q474" i="1"/>
  <c r="O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P439" i="1"/>
  <c r="O439" i="1"/>
  <c r="M439" i="1"/>
  <c r="N437" i="1"/>
  <c r="Q420" i="1"/>
  <c r="K420" i="1"/>
  <c r="J413" i="1"/>
  <c r="I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0" i="1"/>
  <c r="Q520" i="1" s="1"/>
  <c r="P400" i="1"/>
  <c r="P520" i="1" s="1"/>
  <c r="N400" i="1"/>
  <c r="N520" i="1" s="1"/>
  <c r="K400" i="1"/>
  <c r="K520" i="1" s="1"/>
  <c r="I400" i="1"/>
  <c r="I520" i="1" s="1"/>
  <c r="H400" i="1"/>
  <c r="H520" i="1" s="1"/>
  <c r="Q399" i="1"/>
  <c r="M399" i="1"/>
  <c r="M51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O386" i="1"/>
  <c r="O517" i="1" s="1"/>
  <c r="N386" i="1"/>
  <c r="N517" i="1" s="1"/>
  <c r="M386" i="1"/>
  <c r="K386" i="1"/>
  <c r="J386" i="1"/>
  <c r="J517" i="1" s="1"/>
  <c r="I386" i="1"/>
  <c r="I517" i="1" s="1"/>
  <c r="H386" i="1"/>
  <c r="H517" i="1" s="1"/>
  <c r="G386" i="1"/>
  <c r="G517" i="1" s="1"/>
  <c r="F386" i="1"/>
  <c r="F517" i="1" s="1"/>
  <c r="Q385" i="1"/>
  <c r="Q516" i="1" s="1"/>
  <c r="P385" i="1"/>
  <c r="P516" i="1" s="1"/>
  <c r="K385" i="1"/>
  <c r="K516" i="1" s="1"/>
  <c r="F384" i="1"/>
  <c r="M383" i="1"/>
  <c r="M514" i="1" s="1"/>
  <c r="I383" i="1"/>
  <c r="I514" i="1" s="1"/>
  <c r="G383" i="1"/>
  <c r="G514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L380" i="1"/>
  <c r="L437" i="1" s="1"/>
  <c r="Q364" i="1"/>
  <c r="O364" i="1"/>
  <c r="Q363" i="1"/>
  <c r="Q504" i="1" s="1"/>
  <c r="P363" i="1"/>
  <c r="P504" i="1" s="1"/>
  <c r="I362" i="1"/>
  <c r="I429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Q325" i="1"/>
  <c r="Q480" i="1" s="1"/>
  <c r="K325" i="1"/>
  <c r="K480" i="1" s="1"/>
  <c r="I325" i="1"/>
  <c r="I480" i="1" s="1"/>
  <c r="Q324" i="1"/>
  <c r="Q479" i="1" s="1"/>
  <c r="O324" i="1"/>
  <c r="O479" i="1" s="1"/>
  <c r="M324" i="1"/>
  <c r="M479" i="1" s="1"/>
  <c r="J324" i="1"/>
  <c r="J479" i="1" s="1"/>
  <c r="H324" i="1"/>
  <c r="G324" i="1"/>
  <c r="M322" i="1"/>
  <c r="M477" i="1" s="1"/>
  <c r="J322" i="1"/>
  <c r="J477" i="1" s="1"/>
  <c r="I322" i="1"/>
  <c r="I477" i="1" s="1"/>
  <c r="G322" i="1"/>
  <c r="G477" i="1" s="1"/>
  <c r="F322" i="1"/>
  <c r="F477" i="1" s="1"/>
  <c r="Q321" i="1"/>
  <c r="Q476" i="1" s="1"/>
  <c r="P321" i="1"/>
  <c r="P476" i="1" s="1"/>
  <c r="O321" i="1"/>
  <c r="O476" i="1" s="1"/>
  <c r="M321" i="1"/>
  <c r="M476" i="1" s="1"/>
  <c r="K321" i="1"/>
  <c r="K476" i="1" s="1"/>
  <c r="Q319" i="1"/>
  <c r="L319" i="1"/>
  <c r="L474" i="1" s="1"/>
  <c r="K319" i="1"/>
  <c r="K474" i="1" s="1"/>
  <c r="G319" i="1"/>
  <c r="G474" i="1" s="1"/>
  <c r="Q318" i="1"/>
  <c r="Q473" i="1" s="1"/>
  <c r="O318" i="1"/>
  <c r="O473" i="1" s="1"/>
  <c r="M318" i="1"/>
  <c r="M473" i="1" s="1"/>
  <c r="G318" i="1"/>
  <c r="G473" i="1" s="1"/>
  <c r="O315" i="1"/>
  <c r="O420" i="1" s="1"/>
  <c r="I315" i="1"/>
  <c r="I420" i="1" s="1"/>
  <c r="G315" i="1"/>
  <c r="G420" i="1" s="1"/>
  <c r="F315" i="1"/>
  <c r="F420" i="1" s="1"/>
  <c r="O314" i="1"/>
  <c r="O419" i="1" s="1"/>
  <c r="M314" i="1"/>
  <c r="M419" i="1" s="1"/>
  <c r="I314" i="1"/>
  <c r="I419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M301" i="1"/>
  <c r="M465" i="1" s="1"/>
  <c r="F301" i="1"/>
  <c r="F465" i="1" s="1"/>
  <c r="Q300" i="1"/>
  <c r="Q413" i="1" s="1"/>
  <c r="P300" i="1"/>
  <c r="P413" i="1" s="1"/>
  <c r="O300" i="1"/>
  <c r="O413" i="1" s="1"/>
  <c r="N300" i="1"/>
  <c r="N413" i="1" s="1"/>
  <c r="M300" i="1"/>
  <c r="M413" i="1" s="1"/>
  <c r="L300" i="1"/>
  <c r="L413" i="1" s="1"/>
  <c r="H300" i="1"/>
  <c r="H413" i="1" s="1"/>
  <c r="G300" i="1"/>
  <c r="G413" i="1" s="1"/>
  <c r="F300" i="1"/>
  <c r="F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O129" i="1"/>
  <c r="N129" i="1"/>
  <c r="G129" i="1"/>
  <c r="Q128" i="1"/>
  <c r="P128" i="1"/>
  <c r="M128" i="1"/>
  <c r="K128" i="1"/>
  <c r="J128" i="1"/>
  <c r="I128" i="1"/>
  <c r="H128" i="1"/>
  <c r="G128" i="1"/>
  <c r="O126" i="1"/>
  <c r="I126" i="1"/>
  <c r="F126" i="1"/>
  <c r="P125" i="1"/>
  <c r="O125" i="1"/>
  <c r="M125" i="1"/>
  <c r="L125" i="1"/>
  <c r="K125" i="1"/>
  <c r="I125" i="1"/>
  <c r="H125" i="1"/>
  <c r="G125" i="1"/>
  <c r="F125" i="1"/>
  <c r="Q124" i="1"/>
  <c r="P124" i="1"/>
  <c r="N124" i="1"/>
  <c r="I124" i="1"/>
  <c r="Q123" i="1"/>
  <c r="N123" i="1"/>
  <c r="M123" i="1"/>
  <c r="L123" i="1"/>
  <c r="K123" i="1"/>
  <c r="G123" i="1"/>
  <c r="Q122" i="1"/>
  <c r="N122" i="1"/>
  <c r="G122" i="1"/>
  <c r="Q121" i="1"/>
  <c r="M121" i="1"/>
  <c r="J121" i="1"/>
  <c r="I121" i="1"/>
  <c r="H121" i="1"/>
  <c r="G121" i="1"/>
  <c r="F121" i="1"/>
  <c r="P120" i="1"/>
  <c r="O120" i="1"/>
  <c r="M120" i="1"/>
  <c r="J120" i="1"/>
  <c r="I120" i="1"/>
  <c r="I119" i="1"/>
  <c r="F119" i="1"/>
  <c r="Q118" i="1"/>
  <c r="P118" i="1"/>
  <c r="O118" i="1"/>
  <c r="L118" i="1"/>
  <c r="K118" i="1"/>
  <c r="H118" i="1"/>
  <c r="F118" i="1"/>
  <c r="N117" i="1"/>
  <c r="K117" i="1"/>
  <c r="I117" i="1"/>
  <c r="N116" i="1"/>
  <c r="M116" i="1"/>
  <c r="L116" i="1"/>
  <c r="K116" i="1"/>
  <c r="J116" i="1"/>
  <c r="H116" i="1"/>
  <c r="P115" i="1"/>
  <c r="N115" i="1"/>
  <c r="M115" i="1"/>
  <c r="L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N399" i="1" s="1"/>
  <c r="N519" i="1" s="1"/>
  <c r="M289" i="1"/>
  <c r="L289" i="1"/>
  <c r="L399" i="1" s="1"/>
  <c r="K289" i="1"/>
  <c r="K399" i="1" s="1"/>
  <c r="K519" i="1" s="1"/>
  <c r="J289" i="1"/>
  <c r="I289" i="1"/>
  <c r="I399" i="1" s="1"/>
  <c r="I519" i="1" s="1"/>
  <c r="H289" i="1"/>
  <c r="G289" i="1"/>
  <c r="F289" i="1"/>
  <c r="F399" i="1" s="1"/>
  <c r="F519" i="1" s="1"/>
  <c r="Q287" i="1"/>
  <c r="Q386" i="1" s="1"/>
  <c r="Q517" i="1" s="1"/>
  <c r="P287" i="1"/>
  <c r="O287" i="1"/>
  <c r="N287" i="1"/>
  <c r="M287" i="1"/>
  <c r="L287" i="1"/>
  <c r="K287" i="1"/>
  <c r="J287" i="1"/>
  <c r="I287" i="1"/>
  <c r="H287" i="1"/>
  <c r="G287" i="1"/>
  <c r="F287" i="1"/>
  <c r="Q286" i="1"/>
  <c r="P286" i="1"/>
  <c r="O286" i="1"/>
  <c r="N286" i="1"/>
  <c r="N385" i="1" s="1"/>
  <c r="N516" i="1" s="1"/>
  <c r="M286" i="1"/>
  <c r="L286" i="1"/>
  <c r="K286" i="1"/>
  <c r="J286" i="1"/>
  <c r="I286" i="1"/>
  <c r="H286" i="1"/>
  <c r="G286" i="1"/>
  <c r="F286" i="1"/>
  <c r="Q285" i="1"/>
  <c r="P285" i="1"/>
  <c r="O285" i="1"/>
  <c r="N285" i="1"/>
  <c r="M285" i="1"/>
  <c r="L285" i="1"/>
  <c r="K285" i="1"/>
  <c r="J285" i="1"/>
  <c r="I285" i="1"/>
  <c r="I384" i="1" s="1"/>
  <c r="I515" i="1" s="1"/>
  <c r="H285" i="1"/>
  <c r="G285" i="1"/>
  <c r="F285" i="1"/>
  <c r="O274" i="1"/>
  <c r="O363" i="1" s="1"/>
  <c r="O504" i="1" s="1"/>
  <c r="Q250" i="1"/>
  <c r="P250" i="1"/>
  <c r="O250" i="1"/>
  <c r="O325" i="1" s="1"/>
  <c r="O480" i="1" s="1"/>
  <c r="N250" i="1"/>
  <c r="M250" i="1"/>
  <c r="L250" i="1"/>
  <c r="K250" i="1"/>
  <c r="J250" i="1"/>
  <c r="I250" i="1"/>
  <c r="H250" i="1"/>
  <c r="G250" i="1"/>
  <c r="F250" i="1"/>
  <c r="Q249" i="1"/>
  <c r="P249" i="1"/>
  <c r="O249" i="1"/>
  <c r="N249" i="1"/>
  <c r="M249" i="1"/>
  <c r="L249" i="1"/>
  <c r="K249" i="1"/>
  <c r="J249" i="1"/>
  <c r="I249" i="1"/>
  <c r="I324" i="1" s="1"/>
  <c r="I479" i="1" s="1"/>
  <c r="H249" i="1"/>
  <c r="G249" i="1"/>
  <c r="F249" i="1"/>
  <c r="F324" i="1" s="1"/>
  <c r="F479" i="1" s="1"/>
  <c r="Q248" i="1"/>
  <c r="P248" i="1"/>
  <c r="P323" i="1" s="1"/>
  <c r="P478" i="1" s="1"/>
  <c r="O248" i="1"/>
  <c r="N248" i="1"/>
  <c r="M248" i="1"/>
  <c r="L248" i="1"/>
  <c r="L323" i="1" s="1"/>
  <c r="L478" i="1" s="1"/>
  <c r="K248" i="1"/>
  <c r="K323" i="1" s="1"/>
  <c r="K478" i="1" s="1"/>
  <c r="J248" i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N246" i="1"/>
  <c r="N321" i="1" s="1"/>
  <c r="N476" i="1" s="1"/>
  <c r="M246" i="1"/>
  <c r="L246" i="1"/>
  <c r="L321" i="1" s="1"/>
  <c r="L476" i="1" s="1"/>
  <c r="K246" i="1"/>
  <c r="J246" i="1"/>
  <c r="J321" i="1" s="1"/>
  <c r="J476" i="1" s="1"/>
  <c r="I246" i="1"/>
  <c r="I321" i="1" s="1"/>
  <c r="I476" i="1" s="1"/>
  <c r="H246" i="1"/>
  <c r="H321" i="1" s="1"/>
  <c r="H476" i="1" s="1"/>
  <c r="G246" i="1"/>
  <c r="F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N319" i="1" s="1"/>
  <c r="N474" i="1" s="1"/>
  <c r="M244" i="1"/>
  <c r="M319" i="1" s="1"/>
  <c r="M474" i="1" s="1"/>
  <c r="L244" i="1"/>
  <c r="K244" i="1"/>
  <c r="J244" i="1"/>
  <c r="J319" i="1" s="1"/>
  <c r="J474" i="1" s="1"/>
  <c r="I244" i="1"/>
  <c r="I319" i="1" s="1"/>
  <c r="I474" i="1" s="1"/>
  <c r="H244" i="1"/>
  <c r="H319" i="1" s="1"/>
  <c r="H474" i="1" s="1"/>
  <c r="G244" i="1"/>
  <c r="F244" i="1"/>
  <c r="F319" i="1" s="1"/>
  <c r="F474" i="1" s="1"/>
  <c r="Q243" i="1"/>
  <c r="P243" i="1"/>
  <c r="P318" i="1" s="1"/>
  <c r="P473" i="1" s="1"/>
  <c r="O243" i="1"/>
  <c r="N243" i="1"/>
  <c r="M243" i="1"/>
  <c r="L243" i="1"/>
  <c r="L318" i="1" s="1"/>
  <c r="L473" i="1" s="1"/>
  <c r="K243" i="1"/>
  <c r="J243" i="1"/>
  <c r="I243" i="1"/>
  <c r="H243" i="1"/>
  <c r="G243" i="1"/>
  <c r="F243" i="1"/>
  <c r="Q235" i="1"/>
  <c r="P235" i="1"/>
  <c r="O235" i="1"/>
  <c r="N235" i="1"/>
  <c r="M235" i="1"/>
  <c r="L235" i="1"/>
  <c r="K235" i="1"/>
  <c r="J235" i="1"/>
  <c r="I235" i="1"/>
  <c r="I301" i="1" s="1"/>
  <c r="I465" i="1" s="1"/>
  <c r="H235" i="1"/>
  <c r="G235" i="1"/>
  <c r="G301" i="1" s="1"/>
  <c r="G465" i="1" s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P216" i="1"/>
  <c r="O216" i="1"/>
  <c r="N216" i="1"/>
  <c r="M216" i="1"/>
  <c r="L216" i="1"/>
  <c r="K216" i="1"/>
  <c r="J216" i="1"/>
  <c r="J212" i="1" s="1"/>
  <c r="I216" i="1"/>
  <c r="I212" i="1" s="1"/>
  <c r="H216" i="1"/>
  <c r="H212" i="1" s="1"/>
  <c r="G216" i="1"/>
  <c r="G212" i="1" s="1"/>
  <c r="F216" i="1"/>
  <c r="Q212" i="1"/>
  <c r="P212" i="1"/>
  <c r="O212" i="1"/>
  <c r="N212" i="1"/>
  <c r="M212" i="1"/>
  <c r="L212" i="1"/>
  <c r="K212" i="1"/>
  <c r="F212" i="1"/>
  <c r="Q209" i="1"/>
  <c r="P209" i="1"/>
  <c r="O209" i="1"/>
  <c r="N209" i="1"/>
  <c r="M209" i="1"/>
  <c r="L209" i="1"/>
  <c r="K209" i="1"/>
  <c r="J209" i="1"/>
  <c r="I209" i="1"/>
  <c r="H209" i="1"/>
  <c r="G209" i="1"/>
  <c r="G398" i="1" s="1"/>
  <c r="G439" i="1" s="1"/>
  <c r="F209" i="1"/>
  <c r="Q207" i="1"/>
  <c r="P207" i="1"/>
  <c r="P380" i="1" s="1"/>
  <c r="P437" i="1" s="1"/>
  <c r="O207" i="1"/>
  <c r="O380" i="1" s="1"/>
  <c r="O437" i="1" s="1"/>
  <c r="N207" i="1"/>
  <c r="M207" i="1"/>
  <c r="M380" i="1" s="1"/>
  <c r="M437" i="1" s="1"/>
  <c r="L207" i="1"/>
  <c r="K207" i="1"/>
  <c r="J207" i="1"/>
  <c r="I207" i="1"/>
  <c r="H207" i="1"/>
  <c r="G207" i="1"/>
  <c r="G380" i="1" s="1"/>
  <c r="G437" i="1" s="1"/>
  <c r="F207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Q189" i="1"/>
  <c r="Q314" i="1" s="1"/>
  <c r="Q419" i="1" s="1"/>
  <c r="P189" i="1"/>
  <c r="P314" i="1" s="1"/>
  <c r="P419" i="1" s="1"/>
  <c r="O189" i="1"/>
  <c r="N189" i="1"/>
  <c r="N314" i="1" s="1"/>
  <c r="N419" i="1" s="1"/>
  <c r="M189" i="1"/>
  <c r="L189" i="1"/>
  <c r="K189" i="1"/>
  <c r="J189" i="1"/>
  <c r="J314" i="1" s="1"/>
  <c r="J419" i="1" s="1"/>
  <c r="I189" i="1"/>
  <c r="H189" i="1"/>
  <c r="G189" i="1"/>
  <c r="G314" i="1" s="1"/>
  <c r="G419" i="1" s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O172" i="1"/>
  <c r="O400" i="1" s="1"/>
  <c r="O520" i="1" s="1"/>
  <c r="N172" i="1"/>
  <c r="M172" i="1"/>
  <c r="M400" i="1" s="1"/>
  <c r="M520" i="1" s="1"/>
  <c r="L172" i="1"/>
  <c r="L400" i="1" s="1"/>
  <c r="L520" i="1" s="1"/>
  <c r="K172" i="1"/>
  <c r="J172" i="1"/>
  <c r="J400" i="1" s="1"/>
  <c r="J520" i="1" s="1"/>
  <c r="I172" i="1"/>
  <c r="H172" i="1"/>
  <c r="G172" i="1"/>
  <c r="G400" i="1" s="1"/>
  <c r="G520" i="1" s="1"/>
  <c r="F172" i="1"/>
  <c r="F400" i="1" s="1"/>
  <c r="F520" i="1" s="1"/>
  <c r="Q171" i="1"/>
  <c r="P171" i="1"/>
  <c r="P399" i="1" s="1"/>
  <c r="P519" i="1" s="1"/>
  <c r="O171" i="1"/>
  <c r="O399" i="1" s="1"/>
  <c r="O519" i="1" s="1"/>
  <c r="N171" i="1"/>
  <c r="M171" i="1"/>
  <c r="L171" i="1"/>
  <c r="K171" i="1"/>
  <c r="J171" i="1"/>
  <c r="J399" i="1" s="1"/>
  <c r="J519" i="1" s="1"/>
  <c r="I171" i="1"/>
  <c r="H171" i="1"/>
  <c r="H399" i="1" s="1"/>
  <c r="G171" i="1"/>
  <c r="G399" i="1" s="1"/>
  <c r="F171" i="1"/>
  <c r="Q170" i="1"/>
  <c r="Q398" i="1" s="1"/>
  <c r="Q439" i="1" s="1"/>
  <c r="P170" i="1"/>
  <c r="P398" i="1" s="1"/>
  <c r="O170" i="1"/>
  <c r="O398" i="1" s="1"/>
  <c r="N170" i="1"/>
  <c r="N398" i="1" s="1"/>
  <c r="N439" i="1" s="1"/>
  <c r="M170" i="1"/>
  <c r="M398" i="1" s="1"/>
  <c r="L170" i="1"/>
  <c r="L398" i="1" s="1"/>
  <c r="L439" i="1" s="1"/>
  <c r="K170" i="1"/>
  <c r="K398" i="1" s="1"/>
  <c r="K439" i="1" s="1"/>
  <c r="J170" i="1"/>
  <c r="J398" i="1" s="1"/>
  <c r="J439" i="1" s="1"/>
  <c r="I170" i="1"/>
  <c r="I398" i="1" s="1"/>
  <c r="I439" i="1" s="1"/>
  <c r="H170" i="1"/>
  <c r="H398" i="1" s="1"/>
  <c r="H439" i="1" s="1"/>
  <c r="G170" i="1"/>
  <c r="F170" i="1"/>
  <c r="F398" i="1" s="1"/>
  <c r="F439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P386" i="1" s="1"/>
  <c r="P517" i="1" s="1"/>
  <c r="O158" i="1"/>
  <c r="N158" i="1"/>
  <c r="M158" i="1"/>
  <c r="L158" i="1"/>
  <c r="L386" i="1" s="1"/>
  <c r="L517" i="1" s="1"/>
  <c r="K158" i="1"/>
  <c r="J158" i="1"/>
  <c r="I158" i="1"/>
  <c r="H158" i="1"/>
  <c r="G158" i="1"/>
  <c r="F158" i="1"/>
  <c r="Q157" i="1"/>
  <c r="P157" i="1"/>
  <c r="O157" i="1"/>
  <c r="N157" i="1"/>
  <c r="M157" i="1"/>
  <c r="M385" i="1" s="1"/>
  <c r="M516" i="1" s="1"/>
  <c r="L157" i="1"/>
  <c r="L385" i="1" s="1"/>
  <c r="L516" i="1" s="1"/>
  <c r="K157" i="1"/>
  <c r="J157" i="1"/>
  <c r="I157" i="1"/>
  <c r="I385" i="1" s="1"/>
  <c r="I516" i="1" s="1"/>
  <c r="H157" i="1"/>
  <c r="H385" i="1" s="1"/>
  <c r="H516" i="1" s="1"/>
  <c r="G157" i="1"/>
  <c r="G385" i="1" s="1"/>
  <c r="G516" i="1" s="1"/>
  <c r="F157" i="1"/>
  <c r="F385" i="1" s="1"/>
  <c r="F516" i="1" s="1"/>
  <c r="Q156" i="1"/>
  <c r="P156" i="1"/>
  <c r="P384" i="1" s="1"/>
  <c r="P515" i="1" s="1"/>
  <c r="O156" i="1"/>
  <c r="O384" i="1" s="1"/>
  <c r="O515" i="1" s="1"/>
  <c r="N156" i="1"/>
  <c r="N384" i="1" s="1"/>
  <c r="N515" i="1" s="1"/>
  <c r="M156" i="1"/>
  <c r="M384" i="1" s="1"/>
  <c r="M515" i="1" s="1"/>
  <c r="L156" i="1"/>
  <c r="L384" i="1" s="1"/>
  <c r="L515" i="1" s="1"/>
  <c r="K156" i="1"/>
  <c r="K384" i="1" s="1"/>
  <c r="K515" i="1" s="1"/>
  <c r="J156" i="1"/>
  <c r="J384" i="1" s="1"/>
  <c r="J515" i="1" s="1"/>
  <c r="I156" i="1"/>
  <c r="H156" i="1"/>
  <c r="H384" i="1" s="1"/>
  <c r="H515" i="1" s="1"/>
  <c r="G156" i="1"/>
  <c r="G384" i="1" s="1"/>
  <c r="G515" i="1" s="1"/>
  <c r="F156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Q154" i="1"/>
  <c r="P154" i="1"/>
  <c r="O154" i="1"/>
  <c r="N154" i="1"/>
  <c r="M154" i="1"/>
  <c r="M382" i="1" s="1"/>
  <c r="M513" i="1" s="1"/>
  <c r="L154" i="1"/>
  <c r="K154" i="1"/>
  <c r="J154" i="1"/>
  <c r="I154" i="1"/>
  <c r="H154" i="1"/>
  <c r="G154" i="1"/>
  <c r="G382" i="1" s="1"/>
  <c r="G513" i="1" s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O152" i="1"/>
  <c r="N152" i="1"/>
  <c r="N380" i="1" s="1"/>
  <c r="M152" i="1"/>
  <c r="L152" i="1"/>
  <c r="K152" i="1"/>
  <c r="J152" i="1"/>
  <c r="I152" i="1"/>
  <c r="I380" i="1" s="1"/>
  <c r="I437" i="1" s="1"/>
  <c r="H152" i="1"/>
  <c r="H380" i="1" s="1"/>
  <c r="H437" i="1" s="1"/>
  <c r="G152" i="1"/>
  <c r="F152" i="1"/>
  <c r="F380" i="1" s="1"/>
  <c r="F437" i="1" s="1"/>
  <c r="Q136" i="1"/>
  <c r="P136" i="1"/>
  <c r="P364" i="1" s="1"/>
  <c r="O136" i="1"/>
  <c r="N136" i="1"/>
  <c r="M136" i="1"/>
  <c r="L136" i="1"/>
  <c r="K136" i="1"/>
  <c r="J136" i="1"/>
  <c r="I136" i="1"/>
  <c r="H136" i="1"/>
  <c r="G136" i="1"/>
  <c r="F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Q134" i="1"/>
  <c r="Q362" i="1" s="1"/>
  <c r="Q429" i="1" s="1"/>
  <c r="P134" i="1"/>
  <c r="O134" i="1"/>
  <c r="N134" i="1"/>
  <c r="N362" i="1" s="1"/>
  <c r="N429" i="1" s="1"/>
  <c r="M134" i="1"/>
  <c r="L134" i="1"/>
  <c r="L141" i="1" s="1" a="1"/>
  <c r="L141" i="1" s="1"/>
  <c r="K134" i="1"/>
  <c r="K362" i="1" s="1"/>
  <c r="K429" i="1" s="1"/>
  <c r="J134" i="1"/>
  <c r="I134" i="1"/>
  <c r="H134" i="1"/>
  <c r="H362" i="1" s="1"/>
  <c r="H429" i="1" s="1"/>
  <c r="G134" i="1"/>
  <c r="F134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Q132" i="1"/>
  <c r="Q130" i="1" s="1"/>
  <c r="P132" i="1"/>
  <c r="P139" i="1" s="1" a="1"/>
  <c r="P139" i="1" s="1"/>
  <c r="O132" i="1"/>
  <c r="N132" i="1"/>
  <c r="N139" i="1" s="1" a="1"/>
  <c r="N139" i="1" s="1"/>
  <c r="M132" i="1"/>
  <c r="L132" i="1"/>
  <c r="L139" i="1" s="1" a="1"/>
  <c r="L139" i="1" s="1"/>
  <c r="K132" i="1"/>
  <c r="K139" i="1" s="1" a="1"/>
  <c r="K139" i="1" s="1"/>
  <c r="J132" i="1"/>
  <c r="I132" i="1"/>
  <c r="H132" i="1"/>
  <c r="H139" i="1" s="1" a="1"/>
  <c r="H139" i="1" s="1"/>
  <c r="G132" i="1"/>
  <c r="G139" i="1" s="1" a="1"/>
  <c r="G139" i="1" s="1"/>
  <c r="F132" i="1"/>
  <c r="F139" i="1" s="1" a="1"/>
  <c r="F139" i="1" s="1"/>
  <c r="Q131" i="1"/>
  <c r="P131" i="1"/>
  <c r="P130" i="1" s="1"/>
  <c r="O131" i="1"/>
  <c r="N131" i="1"/>
  <c r="M131" i="1"/>
  <c r="L131" i="1"/>
  <c r="K131" i="1"/>
  <c r="J131" i="1"/>
  <c r="I131" i="1"/>
  <c r="H131" i="1"/>
  <c r="G131" i="1"/>
  <c r="F131" i="1"/>
  <c r="Q97" i="1"/>
  <c r="Q129" i="1" s="1"/>
  <c r="P97" i="1"/>
  <c r="O97" i="1"/>
  <c r="N97" i="1"/>
  <c r="N325" i="1" s="1"/>
  <c r="N480" i="1" s="1"/>
  <c r="M97" i="1"/>
  <c r="L97" i="1"/>
  <c r="K97" i="1"/>
  <c r="K129" i="1" s="1"/>
  <c r="J97" i="1"/>
  <c r="J129" i="1" s="1"/>
  <c r="I97" i="1"/>
  <c r="I129" i="1" s="1"/>
  <c r="H97" i="1"/>
  <c r="H325" i="1" s="1"/>
  <c r="H480" i="1" s="1"/>
  <c r="G97" i="1"/>
  <c r="G325" i="1" s="1"/>
  <c r="G480" i="1" s="1"/>
  <c r="F97" i="1"/>
  <c r="F129" i="1" s="1"/>
  <c r="Q96" i="1"/>
  <c r="P96" i="1"/>
  <c r="P324" i="1" s="1"/>
  <c r="P479" i="1" s="1"/>
  <c r="O96" i="1"/>
  <c r="O128" i="1" s="1"/>
  <c r="N96" i="1"/>
  <c r="N128" i="1" s="1"/>
  <c r="M96" i="1"/>
  <c r="L96" i="1"/>
  <c r="L324" i="1" s="1"/>
  <c r="L479" i="1" s="1"/>
  <c r="K96" i="1"/>
  <c r="K324" i="1" s="1"/>
  <c r="K479" i="1" s="1"/>
  <c r="J96" i="1"/>
  <c r="I96" i="1"/>
  <c r="H96" i="1"/>
  <c r="G96" i="1"/>
  <c r="F96" i="1"/>
  <c r="F128" i="1" s="1"/>
  <c r="Q95" i="1"/>
  <c r="Q323" i="1" s="1"/>
  <c r="Q478" i="1" s="1"/>
  <c r="P95" i="1"/>
  <c r="O95" i="1"/>
  <c r="N95" i="1"/>
  <c r="M95" i="1"/>
  <c r="M323" i="1" s="1"/>
  <c r="M478" i="1" s="1"/>
  <c r="L95" i="1"/>
  <c r="K95" i="1"/>
  <c r="J95" i="1"/>
  <c r="J323" i="1" s="1"/>
  <c r="J478" i="1" s="1"/>
  <c r="I95" i="1"/>
  <c r="H95" i="1"/>
  <c r="G95" i="1"/>
  <c r="G323" i="1" s="1"/>
  <c r="F95" i="1"/>
  <c r="F323" i="1" s="1"/>
  <c r="F478" i="1" s="1"/>
  <c r="Q94" i="1"/>
  <c r="Q322" i="1" s="1"/>
  <c r="Q477" i="1" s="1"/>
  <c r="P94" i="1"/>
  <c r="O94" i="1"/>
  <c r="O322" i="1" s="1"/>
  <c r="N94" i="1"/>
  <c r="M94" i="1"/>
  <c r="M126" i="1" s="1"/>
  <c r="L94" i="1"/>
  <c r="K94" i="1"/>
  <c r="K126" i="1" s="1"/>
  <c r="J94" i="1"/>
  <c r="J126" i="1" s="1"/>
  <c r="I94" i="1"/>
  <c r="H94" i="1"/>
  <c r="H126" i="1" s="1"/>
  <c r="G94" i="1"/>
  <c r="G126" i="1" s="1"/>
  <c r="F94" i="1"/>
  <c r="Q93" i="1"/>
  <c r="Q125" i="1" s="1"/>
  <c r="P93" i="1"/>
  <c r="O93" i="1"/>
  <c r="N93" i="1"/>
  <c r="N125" i="1" s="1"/>
  <c r="M93" i="1"/>
  <c r="L93" i="1"/>
  <c r="K93" i="1"/>
  <c r="J93" i="1"/>
  <c r="J125" i="1" s="1"/>
  <c r="I93" i="1"/>
  <c r="H93" i="1"/>
  <c r="G93" i="1"/>
  <c r="F93" i="1"/>
  <c r="F321" i="1" s="1"/>
  <c r="F476" i="1" s="1"/>
  <c r="Q92" i="1"/>
  <c r="P92" i="1"/>
  <c r="P320" i="1" s="1"/>
  <c r="P475" i="1" s="1"/>
  <c r="O92" i="1"/>
  <c r="O320" i="1" s="1"/>
  <c r="O475" i="1" s="1"/>
  <c r="N92" i="1"/>
  <c r="N320" i="1" s="1"/>
  <c r="N475" i="1" s="1"/>
  <c r="M92" i="1"/>
  <c r="M124" i="1" s="1"/>
  <c r="L92" i="1"/>
  <c r="L320" i="1" s="1"/>
  <c r="L475" i="1" s="1"/>
  <c r="K92" i="1"/>
  <c r="K124" i="1" s="1"/>
  <c r="J92" i="1"/>
  <c r="I92" i="1"/>
  <c r="I320" i="1" s="1"/>
  <c r="H92" i="1"/>
  <c r="G92" i="1"/>
  <c r="F92" i="1"/>
  <c r="F320" i="1" s="1"/>
  <c r="F475" i="1" s="1"/>
  <c r="Q91" i="1"/>
  <c r="P91" i="1"/>
  <c r="P319" i="1" s="1"/>
  <c r="P474" i="1" s="1"/>
  <c r="O91" i="1"/>
  <c r="O123" i="1" s="1"/>
  <c r="N91" i="1"/>
  <c r="M91" i="1"/>
  <c r="L91" i="1"/>
  <c r="K91" i="1"/>
  <c r="J91" i="1"/>
  <c r="J123" i="1" s="1"/>
  <c r="I91" i="1"/>
  <c r="I123" i="1" s="1"/>
  <c r="H91" i="1"/>
  <c r="H123" i="1" s="1"/>
  <c r="G91" i="1"/>
  <c r="F91" i="1"/>
  <c r="F123" i="1" s="1"/>
  <c r="Q90" i="1"/>
  <c r="P90" i="1"/>
  <c r="P122" i="1" s="1"/>
  <c r="O90" i="1"/>
  <c r="O122" i="1" s="1"/>
  <c r="N90" i="1"/>
  <c r="N318" i="1" s="1"/>
  <c r="N473" i="1" s="1"/>
  <c r="M90" i="1"/>
  <c r="M122" i="1" s="1"/>
  <c r="L90" i="1"/>
  <c r="L122" i="1" s="1"/>
  <c r="K90" i="1"/>
  <c r="K122" i="1" s="1"/>
  <c r="J90" i="1"/>
  <c r="J318" i="1" s="1"/>
  <c r="J473" i="1" s="1"/>
  <c r="I90" i="1"/>
  <c r="I318" i="1" s="1"/>
  <c r="I473" i="1" s="1"/>
  <c r="H90" i="1"/>
  <c r="G90" i="1"/>
  <c r="F90" i="1"/>
  <c r="F122" i="1" s="1"/>
  <c r="Q89" i="1"/>
  <c r="P89" i="1"/>
  <c r="P317" i="1" s="1"/>
  <c r="P472" i="1" s="1"/>
  <c r="O89" i="1"/>
  <c r="O121" i="1" s="1"/>
  <c r="N89" i="1"/>
  <c r="N121" i="1" s="1"/>
  <c r="M89" i="1"/>
  <c r="L89" i="1"/>
  <c r="L317" i="1" s="1"/>
  <c r="L472" i="1" s="1"/>
  <c r="K89" i="1"/>
  <c r="K121" i="1" s="1"/>
  <c r="J89" i="1"/>
  <c r="I89" i="1"/>
  <c r="H89" i="1"/>
  <c r="G89" i="1"/>
  <c r="F89" i="1"/>
  <c r="Q88" i="1"/>
  <c r="Q120" i="1" s="1"/>
  <c r="P88" i="1"/>
  <c r="O88" i="1"/>
  <c r="O316" i="1" s="1"/>
  <c r="O471" i="1" s="1"/>
  <c r="N88" i="1"/>
  <c r="N120" i="1" s="1"/>
  <c r="M88" i="1"/>
  <c r="L88" i="1"/>
  <c r="L120" i="1" s="1"/>
  <c r="K88" i="1"/>
  <c r="K120" i="1" s="1"/>
  <c r="J88" i="1"/>
  <c r="I88" i="1"/>
  <c r="I241" i="1" s="1"/>
  <c r="H88" i="1"/>
  <c r="H120" i="1" s="1"/>
  <c r="G88" i="1"/>
  <c r="G120" i="1" s="1"/>
  <c r="F88" i="1"/>
  <c r="F241" i="1" s="1"/>
  <c r="Q87" i="1"/>
  <c r="Q315" i="1" s="1"/>
  <c r="P87" i="1"/>
  <c r="P119" i="1" s="1"/>
  <c r="O87" i="1"/>
  <c r="O119" i="1" s="1"/>
  <c r="N87" i="1"/>
  <c r="N119" i="1" s="1"/>
  <c r="M87" i="1"/>
  <c r="M315" i="1" s="1"/>
  <c r="M420" i="1" s="1"/>
  <c r="L87" i="1"/>
  <c r="L315" i="1" s="1"/>
  <c r="L420" i="1" s="1"/>
  <c r="K87" i="1"/>
  <c r="K315" i="1" s="1"/>
  <c r="J87" i="1"/>
  <c r="I87" i="1"/>
  <c r="H87" i="1"/>
  <c r="H119" i="1" s="1"/>
  <c r="G87" i="1"/>
  <c r="G119" i="1" s="1"/>
  <c r="F87" i="1"/>
  <c r="Q86" i="1"/>
  <c r="P86" i="1"/>
  <c r="O86" i="1"/>
  <c r="N86" i="1"/>
  <c r="N118" i="1" s="1"/>
  <c r="M86" i="1"/>
  <c r="M118" i="1" s="1"/>
  <c r="L86" i="1"/>
  <c r="K86" i="1"/>
  <c r="J86" i="1"/>
  <c r="J118" i="1" s="1"/>
  <c r="I86" i="1"/>
  <c r="I118" i="1" s="1"/>
  <c r="H86" i="1"/>
  <c r="G86" i="1"/>
  <c r="G118" i="1" s="1"/>
  <c r="F86" i="1"/>
  <c r="F314" i="1" s="1"/>
  <c r="F419" i="1" s="1"/>
  <c r="Q85" i="1"/>
  <c r="Q117" i="1" s="1"/>
  <c r="P85" i="1"/>
  <c r="P117" i="1" s="1"/>
  <c r="O85" i="1"/>
  <c r="O117" i="1" s="1"/>
  <c r="N85" i="1"/>
  <c r="M85" i="1"/>
  <c r="M117" i="1" s="1"/>
  <c r="L85" i="1"/>
  <c r="L117" i="1" s="1"/>
  <c r="K85" i="1"/>
  <c r="J85" i="1"/>
  <c r="J117" i="1" s="1"/>
  <c r="I85" i="1"/>
  <c r="H85" i="1"/>
  <c r="H117" i="1" s="1"/>
  <c r="G85" i="1"/>
  <c r="G117" i="1" s="1"/>
  <c r="F85" i="1"/>
  <c r="F117" i="1" s="1"/>
  <c r="Q84" i="1"/>
  <c r="Q116" i="1" s="1"/>
  <c r="P84" i="1"/>
  <c r="P116" i="1" s="1"/>
  <c r="O84" i="1"/>
  <c r="O116" i="1" s="1"/>
  <c r="N84" i="1"/>
  <c r="M84" i="1"/>
  <c r="L84" i="1"/>
  <c r="K84" i="1"/>
  <c r="J84" i="1"/>
  <c r="I84" i="1"/>
  <c r="I116" i="1" s="1"/>
  <c r="H84" i="1"/>
  <c r="G84" i="1"/>
  <c r="G116" i="1" s="1"/>
  <c r="F84" i="1"/>
  <c r="F116" i="1" s="1"/>
  <c r="Q83" i="1"/>
  <c r="Q115" i="1" s="1"/>
  <c r="P83" i="1"/>
  <c r="O83" i="1"/>
  <c r="O115" i="1" s="1"/>
  <c r="N83" i="1"/>
  <c r="M83" i="1"/>
  <c r="L83" i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Q301" i="1" s="1"/>
  <c r="Q465" i="1" s="1"/>
  <c r="P73" i="1"/>
  <c r="P301" i="1" s="1"/>
  <c r="P465" i="1" s="1"/>
  <c r="O73" i="1"/>
  <c r="O301" i="1" s="1"/>
  <c r="N73" i="1"/>
  <c r="N301" i="1" s="1"/>
  <c r="N465" i="1" s="1"/>
  <c r="M73" i="1"/>
  <c r="L73" i="1"/>
  <c r="L301" i="1" s="1"/>
  <c r="L465" i="1" s="1"/>
  <c r="K73" i="1"/>
  <c r="K301" i="1" s="1"/>
  <c r="K465" i="1" s="1"/>
  <c r="J73" i="1"/>
  <c r="J301" i="1" s="1"/>
  <c r="J465" i="1" s="1"/>
  <c r="I73" i="1"/>
  <c r="H73" i="1"/>
  <c r="H301" i="1" s="1"/>
  <c r="H465" i="1" s="1"/>
  <c r="G73" i="1"/>
  <c r="F73" i="1"/>
  <c r="Q72" i="1"/>
  <c r="P72" i="1"/>
  <c r="O72" i="1"/>
  <c r="N72" i="1"/>
  <c r="M72" i="1"/>
  <c r="L72" i="1"/>
  <c r="K72" i="1"/>
  <c r="K300" i="1" s="1"/>
  <c r="K413" i="1" s="1"/>
  <c r="J72" i="1"/>
  <c r="J300" i="1" s="1"/>
  <c r="I72" i="1"/>
  <c r="I300" i="1" s="1"/>
  <c r="H72" i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F1648" i="1" a="1"/>
  <c r="F1648" i="1" s="1"/>
  <c r="P1648" i="1" a="1"/>
  <c r="P1648" i="1"/>
  <c r="Q1644" i="1" a="1"/>
  <c r="Q1644" i="1"/>
  <c r="H1648" i="1" a="1"/>
  <c r="H1648" i="1"/>
  <c r="M1648" i="1" a="1"/>
  <c r="M1648" i="1" s="1"/>
  <c r="O1648" i="1" a="1"/>
  <c r="O1648" i="1" s="1"/>
  <c r="H1644" i="1" a="1"/>
  <c r="H1644" i="1" s="1"/>
  <c r="J1644" i="1" a="1"/>
  <c r="J1644" i="1"/>
  <c r="K1648" i="1" a="1"/>
  <c r="K1648" i="1" s="1"/>
  <c r="L1644" i="1" a="1"/>
  <c r="L1644" i="1" s="1"/>
  <c r="J1648" i="1" a="1"/>
  <c r="J1648" i="1"/>
  <c r="O1644" i="1" a="1"/>
  <c r="O1644" i="1"/>
  <c r="F1644" i="1" a="1"/>
  <c r="F1644" i="1" s="1"/>
  <c r="Q1648" i="1" a="1"/>
  <c r="Q1648" i="1" s="1"/>
  <c r="N1644" i="1" a="1"/>
  <c r="N1644" i="1"/>
  <c r="G1644" i="1" a="1"/>
  <c r="G1644" i="1" s="1"/>
  <c r="I1648" i="1" a="1"/>
  <c r="I1648" i="1"/>
  <c r="P1644" i="1" a="1"/>
  <c r="P1644" i="1"/>
  <c r="L1648" i="1" a="1"/>
  <c r="L1648" i="1"/>
  <c r="G1648" i="1" a="1"/>
  <c r="G1648" i="1"/>
  <c r="I1644" i="1" a="1"/>
  <c r="I1644" i="1" s="1"/>
  <c r="K1644" i="1" a="1"/>
  <c r="K1644" i="1" s="1"/>
  <c r="M1644" i="1" a="1"/>
  <c r="M1644" i="1"/>
  <c r="N1648" i="1" a="1"/>
  <c r="N1648" i="1" s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P30" i="1" s="1" a="1"/>
  <c r="P30" i="1" s="1"/>
  <c r="O32" i="1"/>
  <c r="O30" i="1" s="1" a="1"/>
  <c r="O30" i="1" s="1"/>
  <c r="N32" i="1"/>
  <c r="M32" i="1"/>
  <c r="L32" i="1"/>
  <c r="L30" i="1" s="1" a="1"/>
  <c r="K32" i="1"/>
  <c r="K30" i="1" s="1" a="1"/>
  <c r="K30" i="1" s="1"/>
  <c r="J32" i="1"/>
  <c r="J30" i="1" s="1" a="1"/>
  <c r="J30" i="1" s="1"/>
  <c r="I32" i="1"/>
  <c r="H32" i="1"/>
  <c r="G32" i="1"/>
  <c r="F32" i="1"/>
  <c r="F2340" i="1" a="1"/>
  <c r="F2340" i="1" s="1"/>
  <c r="F2338" i="1" a="1"/>
  <c r="F2338" i="1"/>
  <c r="P2339" i="1" a="1"/>
  <c r="P2339" i="1"/>
  <c r="O2339" i="1" a="1"/>
  <c r="O2339" i="1"/>
  <c r="F2339" i="1" a="1"/>
  <c r="F2339" i="1" s="1"/>
  <c r="K2340" i="1" a="1"/>
  <c r="K2340" i="1"/>
  <c r="P2337" i="1" a="1"/>
  <c r="P2337" i="1"/>
  <c r="O2337" i="1" a="1"/>
  <c r="O2337" i="1"/>
  <c r="L2338" i="1" a="1"/>
  <c r="L2338" i="1"/>
  <c r="M2338" i="1" a="1"/>
  <c r="M2338" i="1"/>
  <c r="N2339" i="1" a="1"/>
  <c r="N2339" i="1"/>
  <c r="N2337" i="1" a="1"/>
  <c r="N2337" i="1"/>
  <c r="N2340" i="1" a="1"/>
  <c r="N2340" i="1"/>
  <c r="I2340" i="1" a="1"/>
  <c r="I2340" i="1" s="1"/>
  <c r="I2339" i="1" a="1"/>
  <c r="I2339" i="1"/>
  <c r="H2338" i="1" a="1"/>
  <c r="H2338" i="1"/>
  <c r="L2340" i="1" a="1"/>
  <c r="L2340" i="1"/>
  <c r="G2340" i="1" a="1"/>
  <c r="G2340" i="1"/>
  <c r="J2339" i="1" a="1"/>
  <c r="J2339" i="1" s="1"/>
  <c r="G2339" i="1" a="1"/>
  <c r="G2339" i="1" s="1"/>
  <c r="P2338" i="1" a="1"/>
  <c r="P2338" i="1"/>
  <c r="I2338" i="1" a="1"/>
  <c r="I2338" i="1"/>
  <c r="Q2337" i="1" a="1"/>
  <c r="Q2337" i="1"/>
  <c r="O2338" i="1" a="1"/>
  <c r="O2338" i="1" s="1"/>
  <c r="Q2339" i="1" a="1"/>
  <c r="Q2339" i="1" s="1"/>
  <c r="K2338" i="1" a="1"/>
  <c r="K2338" i="1" s="1"/>
  <c r="Q2338" i="1" a="1"/>
  <c r="Q2338" i="1" s="1"/>
  <c r="K2339" i="1" a="1"/>
  <c r="K2339" i="1" s="1"/>
  <c r="Q2340" i="1" a="1"/>
  <c r="Q2340" i="1"/>
  <c r="H2339" i="1" a="1"/>
  <c r="H2339" i="1" s="1"/>
  <c r="L2339" i="1" a="1"/>
  <c r="L2339" i="1"/>
  <c r="M2340" i="1" a="1"/>
  <c r="M2340" i="1" s="1"/>
  <c r="M2339" i="1" a="1"/>
  <c r="M2339" i="1" s="1"/>
  <c r="J2340" i="1" a="1"/>
  <c r="J2340" i="1" s="1"/>
  <c r="G2338" i="1" a="1"/>
  <c r="G2338" i="1" s="1"/>
  <c r="H2340" i="1" a="1"/>
  <c r="H2340" i="1"/>
  <c r="N2338" i="1" a="1"/>
  <c r="N2338" i="1" s="1"/>
  <c r="J2338" i="1" a="1"/>
  <c r="J2338" i="1" s="1"/>
  <c r="O2340" i="1" a="1"/>
  <c r="O2340" i="1" s="1"/>
  <c r="P2340" i="1" a="1"/>
  <c r="P2340" i="1" s="1"/>
  <c r="N2334" i="1" a="1"/>
  <c r="N2334" i="1" s="1"/>
  <c r="F2337" i="1" a="1"/>
  <c r="F2337" i="1" s="1"/>
  <c r="N2333" i="1" a="1"/>
  <c r="N2333" i="1"/>
  <c r="K2336" i="1" a="1"/>
  <c r="K2336" i="1"/>
  <c r="I2336" i="1" a="1"/>
  <c r="I2336" i="1"/>
  <c r="G2334" i="1" a="1"/>
  <c r="G2334" i="1" s="1"/>
  <c r="K2334" i="1" a="1"/>
  <c r="K2334" i="1" s="1"/>
  <c r="K2333" i="1" a="1"/>
  <c r="K2333" i="1" s="1"/>
  <c r="I2335" i="1" a="1"/>
  <c r="I2335" i="1" s="1"/>
  <c r="L2335" i="1" a="1"/>
  <c r="L2335" i="1" s="1"/>
  <c r="P2336" i="1" a="1"/>
  <c r="P2336" i="1"/>
  <c r="J2334" i="1" a="1"/>
  <c r="J2334" i="1" s="1"/>
  <c r="Q2333" i="1" a="1"/>
  <c r="Q2333" i="1" s="1"/>
  <c r="J2336" i="1" a="1"/>
  <c r="J2336" i="1"/>
  <c r="H2336" i="1" a="1"/>
  <c r="H2336" i="1" s="1"/>
  <c r="I2334" i="1" a="1"/>
  <c r="I2334" i="1" s="1"/>
  <c r="M2334" i="1" a="1"/>
  <c r="M2334" i="1"/>
  <c r="L2332" i="1" a="1"/>
  <c r="L2332" i="1"/>
  <c r="M2333" i="1" a="1"/>
  <c r="M2333" i="1" s="1"/>
  <c r="I2333" i="1" a="1"/>
  <c r="I2333" i="1"/>
  <c r="F2336" i="1" a="1"/>
  <c r="F2336" i="1" s="1"/>
  <c r="Q2335" i="1" a="1"/>
  <c r="Q2335" i="1"/>
  <c r="N2335" i="1" a="1"/>
  <c r="N2335" i="1" s="1"/>
  <c r="J2333" i="1" a="1"/>
  <c r="J2333" i="1"/>
  <c r="M2335" i="1" a="1"/>
  <c r="M2335" i="1" s="1"/>
  <c r="F2333" i="1" a="1"/>
  <c r="F2333" i="1"/>
  <c r="K2335" i="1" a="1"/>
  <c r="K2335" i="1" s="1"/>
  <c r="Q2334" i="1" a="1"/>
  <c r="Q2334" i="1"/>
  <c r="O2333" i="1" a="1"/>
  <c r="O2333" i="1"/>
  <c r="M2332" i="1" a="1"/>
  <c r="M2332" i="1" s="1"/>
  <c r="L2333" i="1" a="1"/>
  <c r="L2333" i="1" s="1"/>
  <c r="N2332" i="1" a="1"/>
  <c r="N2332" i="1"/>
  <c r="G2333" i="1" a="1"/>
  <c r="G2333" i="1"/>
  <c r="J2332" i="1" a="1"/>
  <c r="J2332" i="1"/>
  <c r="H2335" i="1" a="1"/>
  <c r="H2335" i="1"/>
  <c r="H2334" i="1" a="1"/>
  <c r="H2334" i="1"/>
  <c r="Q2332" i="1" a="1"/>
  <c r="Q2332" i="1"/>
  <c r="P2333" i="1" a="1"/>
  <c r="P2333" i="1" s="1"/>
  <c r="P2332" i="1" a="1"/>
  <c r="P2332" i="1" s="1"/>
  <c r="L2334" i="1" a="1"/>
  <c r="L2334" i="1" s="1"/>
  <c r="O2332" i="1" a="1"/>
  <c r="O2332" i="1"/>
  <c r="K2337" i="1" a="1"/>
  <c r="K2337" i="1"/>
  <c r="I2337" i="1" a="1"/>
  <c r="I2337" i="1" s="1"/>
  <c r="N2336" i="1" a="1"/>
  <c r="N2336" i="1" s="1"/>
  <c r="M2336" i="1" a="1"/>
  <c r="M2336" i="1"/>
  <c r="G2336" i="1" a="1"/>
  <c r="G2336" i="1"/>
  <c r="J2335" i="1" a="1"/>
  <c r="J2335" i="1" s="1"/>
  <c r="P2334" i="1" a="1"/>
  <c r="P2334" i="1" s="1"/>
  <c r="H2333" i="1" a="1"/>
  <c r="H2333" i="1"/>
  <c r="K2332" i="1" a="1"/>
  <c r="K2332" i="1"/>
  <c r="F2334" i="1" a="1"/>
  <c r="F2334" i="1"/>
  <c r="P2335" i="1" a="1"/>
  <c r="P2335" i="1"/>
  <c r="O2335" i="1" a="1"/>
  <c r="O2335" i="1"/>
  <c r="F2335" i="1" a="1"/>
  <c r="F2335" i="1" s="1"/>
  <c r="G2335" i="1" a="1"/>
  <c r="G2335" i="1" s="1"/>
  <c r="M2337" i="1" a="1"/>
  <c r="M2337" i="1"/>
  <c r="L2337" i="1" a="1"/>
  <c r="L2337" i="1" s="1"/>
  <c r="J2337" i="1" a="1"/>
  <c r="J2337" i="1" s="1"/>
  <c r="O2336" i="1" a="1"/>
  <c r="O2336" i="1" s="1"/>
  <c r="O2334" i="1" a="1"/>
  <c r="O2334" i="1" s="1"/>
  <c r="Q2336" i="1" a="1"/>
  <c r="Q2336" i="1"/>
  <c r="L2336" i="1" a="1"/>
  <c r="L2336" i="1"/>
  <c r="H2337" i="1" a="1"/>
  <c r="H2337" i="1"/>
  <c r="G2337" i="1" a="1"/>
  <c r="G2337" i="1" s="1"/>
  <c r="G2331" i="1" a="1"/>
  <c r="G2331" i="1" s="1"/>
  <c r="N2327" i="1" a="1"/>
  <c r="N2327" i="1" s="1"/>
  <c r="P2329" i="1" a="1"/>
  <c r="P2329" i="1" s="1"/>
  <c r="J2327" i="1" a="1"/>
  <c r="J2327" i="1" s="1"/>
  <c r="P2330" i="1" a="1"/>
  <c r="P2330" i="1" s="1"/>
  <c r="Q2328" i="1" a="1"/>
  <c r="Q2328" i="1" s="1"/>
  <c r="G2328" i="1" a="1"/>
  <c r="G2328" i="1"/>
  <c r="I2327" i="1" a="1"/>
  <c r="I2327" i="1" s="1"/>
  <c r="M2329" i="1" a="1"/>
  <c r="M2329" i="1" s="1"/>
  <c r="G2329" i="1" a="1"/>
  <c r="G2329" i="1" s="1"/>
  <c r="L2329" i="1" a="1"/>
  <c r="L2329" i="1"/>
  <c r="K2328" i="1" a="1"/>
  <c r="K2328" i="1"/>
  <c r="F2328" i="1" a="1"/>
  <c r="F2328" i="1" s="1"/>
  <c r="M2330" i="1" a="1"/>
  <c r="M2330" i="1"/>
  <c r="M2328" i="1" a="1"/>
  <c r="M2328" i="1"/>
  <c r="I2332" i="1" a="1"/>
  <c r="I2332" i="1" s="1"/>
  <c r="H2332" i="1" a="1"/>
  <c r="H2332" i="1" s="1"/>
  <c r="G2332" i="1" a="1"/>
  <c r="G2332" i="1" s="1"/>
  <c r="F2332" i="1" a="1"/>
  <c r="F2332" i="1" s="1"/>
  <c r="O2329" i="1" a="1"/>
  <c r="O2329" i="1" s="1"/>
  <c r="N2329" i="1" a="1"/>
  <c r="N2329" i="1" s="1"/>
  <c r="P2331" i="1" a="1"/>
  <c r="P2331" i="1" s="1"/>
  <c r="N2331" i="1" a="1"/>
  <c r="N2331" i="1"/>
  <c r="H2331" i="1" a="1"/>
  <c r="H2331" i="1" s="1"/>
  <c r="G2330" i="1" a="1"/>
  <c r="G2330" i="1" s="1"/>
  <c r="H2330" i="1" a="1"/>
  <c r="H2330" i="1"/>
  <c r="Q2329" i="1" a="1"/>
  <c r="Q2329" i="1"/>
  <c r="L2327" i="1" a="1"/>
  <c r="L2327" i="1"/>
  <c r="M2331" i="1" a="1"/>
  <c r="M2331" i="1"/>
  <c r="L2331" i="1" a="1"/>
  <c r="L2331" i="1"/>
  <c r="F2331" i="1" a="1"/>
  <c r="F2331" i="1"/>
  <c r="K2331" i="1" a="1"/>
  <c r="K2331" i="1" s="1"/>
  <c r="H2327" i="1" a="1"/>
  <c r="H2327" i="1" s="1"/>
  <c r="J2331" i="1" a="1"/>
  <c r="J2331" i="1" s="1"/>
  <c r="O2327" i="1" a="1"/>
  <c r="O2327" i="1" s="1"/>
  <c r="I2328" i="1" a="1"/>
  <c r="I2328" i="1" s="1"/>
  <c r="I2331" i="1" a="1"/>
  <c r="I2331" i="1"/>
  <c r="L2330" i="1" a="1"/>
  <c r="L2330" i="1"/>
  <c r="J2329" i="1" a="1"/>
  <c r="J2329" i="1" s="1"/>
  <c r="H2329" i="1" a="1"/>
  <c r="H2329" i="1"/>
  <c r="J2330" i="1" a="1"/>
  <c r="J2330" i="1" s="1"/>
  <c r="M2327" i="1" a="1"/>
  <c r="M2327" i="1" s="1"/>
  <c r="I2329" i="1" a="1"/>
  <c r="I2329" i="1"/>
  <c r="I2330" i="1" a="1"/>
  <c r="I2330" i="1"/>
  <c r="F2330" i="1" a="1"/>
  <c r="F2330" i="1"/>
  <c r="K2329" i="1" a="1"/>
  <c r="K2329" i="1"/>
  <c r="J2328" i="1" a="1"/>
  <c r="J2328" i="1"/>
  <c r="F2327" i="1" a="1"/>
  <c r="F2327" i="1" s="1"/>
  <c r="O2328" i="1" a="1"/>
  <c r="O2328" i="1" s="1"/>
  <c r="L2328" i="1" a="1"/>
  <c r="L2328" i="1" s="1"/>
  <c r="Q2327" i="1" a="1"/>
  <c r="Q2327" i="1"/>
  <c r="F2329" i="1" a="1"/>
  <c r="F2329" i="1"/>
  <c r="N2328" i="1" a="1"/>
  <c r="N2328" i="1"/>
  <c r="H2328" i="1" a="1"/>
  <c r="H2328" i="1" s="1"/>
  <c r="P2327" i="1" a="1"/>
  <c r="P2327" i="1" s="1"/>
  <c r="Q2330" i="1" a="1"/>
  <c r="Q2330" i="1" s="1"/>
  <c r="O2330" i="1" a="1"/>
  <c r="O2330" i="1"/>
  <c r="P2328" i="1" a="1"/>
  <c r="P2328" i="1"/>
  <c r="G2327" i="1" a="1"/>
  <c r="G2327" i="1" s="1"/>
  <c r="N2330" i="1" a="1"/>
  <c r="N2330" i="1" s="1"/>
  <c r="K2330" i="1" a="1"/>
  <c r="K2330" i="1"/>
  <c r="K2327" i="1" a="1"/>
  <c r="K2327" i="1"/>
  <c r="Q2331" i="1" a="1"/>
  <c r="Q2331" i="1"/>
  <c r="O2331" i="1" a="1"/>
  <c r="O2331" i="1" s="1"/>
  <c r="P2325" i="1" a="1"/>
  <c r="P2325" i="1" s="1"/>
  <c r="J2326" i="1" a="1"/>
  <c r="J2326" i="1" s="1"/>
  <c r="G2326" i="1" a="1"/>
  <c r="G2326" i="1"/>
  <c r="L2325" i="1" a="1"/>
  <c r="L2325" i="1" s="1"/>
  <c r="O2320" i="1" a="1"/>
  <c r="O2320" i="1" s="1"/>
  <c r="Q2319" i="1"/>
  <c r="J2320" i="1" a="1"/>
  <c r="J2320" i="1" s="1"/>
  <c r="J2319" i="1" s="1" a="1"/>
  <c r="J2319" i="1" s="1"/>
  <c r="Q2323" i="1" a="1"/>
  <c r="Q2323" i="1" s="1"/>
  <c r="Q2322" i="1" s="1" a="1"/>
  <c r="Q2322" i="1" s="1"/>
  <c r="H2326" i="1" a="1"/>
  <c r="H2326" i="1" s="1"/>
  <c r="Q2325" i="1" a="1"/>
  <c r="Q2325" i="1" s="1"/>
  <c r="O2323" i="1" a="1"/>
  <c r="O2323" i="1"/>
  <c r="O2322" i="1" s="1" a="1"/>
  <c r="O2322" i="1" s="1"/>
  <c r="I2325" i="1" a="1"/>
  <c r="I2325" i="1"/>
  <c r="P2323" i="1" a="1"/>
  <c r="P2323" i="1"/>
  <c r="P2322" i="1" s="1" a="1"/>
  <c r="P2322" i="1" s="1"/>
  <c r="N2323" i="1" a="1"/>
  <c r="N2323" i="1" s="1"/>
  <c r="N2322" i="1" s="1" a="1"/>
  <c r="N2322" i="1" s="1"/>
  <c r="L2323" i="1" a="1"/>
  <c r="L2323" i="1" s="1"/>
  <c r="I2322" i="1" a="1"/>
  <c r="I2322" i="1" s="1"/>
  <c r="P2320" i="1" a="1"/>
  <c r="P2320" i="1" s="1"/>
  <c r="P2319" i="1" s="1" a="1"/>
  <c r="P2319" i="1" s="1"/>
  <c r="M2325" i="1" a="1"/>
  <c r="M2325" i="1" s="1"/>
  <c r="I2323" i="1" a="1"/>
  <c r="I2323" i="1"/>
  <c r="K2320" i="1" a="1"/>
  <c r="K2320" i="1"/>
  <c r="K2319" i="1" s="1" a="1"/>
  <c r="F2323" i="1" a="1"/>
  <c r="F2323" i="1"/>
  <c r="F2322" i="1" s="1" a="1"/>
  <c r="F2322" i="1" s="1"/>
  <c r="H2325" i="1" a="1"/>
  <c r="H2325" i="1" s="1"/>
  <c r="F2325" i="1" a="1"/>
  <c r="F2325" i="1"/>
  <c r="M2323" i="1" a="1"/>
  <c r="M2323" i="1"/>
  <c r="M2322" i="1" s="1" a="1"/>
  <c r="M2322" i="1" s="1"/>
  <c r="H2323" i="1" a="1"/>
  <c r="H2323" i="1"/>
  <c r="H2320" i="1" a="1"/>
  <c r="H2320" i="1"/>
  <c r="H2319" i="1" s="1" a="1"/>
  <c r="H2319" i="1" s="1"/>
  <c r="G2323" i="1" a="1"/>
  <c r="G2323" i="1"/>
  <c r="G2322" i="1" s="1" a="1"/>
  <c r="G2322" i="1" s="1"/>
  <c r="H2322" i="1" a="1"/>
  <c r="H2322" i="1" s="1"/>
  <c r="L2320" i="1" a="1"/>
  <c r="L2320" i="1"/>
  <c r="L2319" i="1" s="1" a="1"/>
  <c r="Q2326" i="1" a="1"/>
  <c r="Q2326" i="1" s="1"/>
  <c r="I2320" i="1" a="1"/>
  <c r="I2320" i="1" s="1"/>
  <c r="I2319" i="1" s="1" a="1"/>
  <c r="I2319" i="1" s="1"/>
  <c r="J2323" i="1" a="1"/>
  <c r="J2323" i="1" s="1"/>
  <c r="J2322" i="1" s="1" a="1"/>
  <c r="J2322" i="1" s="1"/>
  <c r="N2320" i="1" a="1"/>
  <c r="N2320" i="1"/>
  <c r="N2319" i="1" s="1" a="1"/>
  <c r="N2319" i="1" s="1"/>
  <c r="P2326" i="1" a="1"/>
  <c r="P2326" i="1" s="1"/>
  <c r="K2323" i="1" a="1"/>
  <c r="K2323" i="1"/>
  <c r="K2322" i="1" s="1" a="1"/>
  <c r="K2322" i="1" s="1"/>
  <c r="G2325" i="1" a="1"/>
  <c r="G2325" i="1"/>
  <c r="M2326" i="1" a="1"/>
  <c r="M2326" i="1" s="1"/>
  <c r="L2322" i="1" a="1"/>
  <c r="L2322" i="1"/>
  <c r="Q2320" i="1" a="1"/>
  <c r="Q2320" i="1" s="1"/>
  <c r="Q2319" i="1" s="1" a="1"/>
  <c r="J2325" i="1" a="1"/>
  <c r="J2325" i="1" s="1"/>
  <c r="O2326" i="1" a="1"/>
  <c r="O2326" i="1" s="1"/>
  <c r="N2326" i="1" a="1"/>
  <c r="N2326" i="1"/>
  <c r="M2320" i="1" a="1"/>
  <c r="M2320" i="1"/>
  <c r="M2319" i="1" s="1" a="1"/>
  <c r="M2319" i="1" s="1"/>
  <c r="O2325" i="1" a="1"/>
  <c r="O2325" i="1" s="1"/>
  <c r="L2326" i="1" a="1"/>
  <c r="L2326" i="1" s="1"/>
  <c r="K2326" i="1" a="1"/>
  <c r="K2326" i="1" s="1"/>
  <c r="I2326" i="1" a="1"/>
  <c r="I2326" i="1" s="1"/>
  <c r="F2326" i="1" a="1"/>
  <c r="F2326" i="1"/>
  <c r="K2325" i="1" a="1"/>
  <c r="K2325" i="1" s="1"/>
  <c r="N2325" i="1" a="1"/>
  <c r="N2325" i="1" s="1"/>
  <c r="G2320" i="1" a="1"/>
  <c r="G2320" i="1" s="1"/>
  <c r="G2319" i="1" s="1" a="1"/>
  <c r="G2319" i="1" s="1"/>
  <c r="F2320" i="1" a="1"/>
  <c r="F2320" i="1"/>
  <c r="F2319" i="1" s="1" a="1"/>
  <c r="F2319" i="1" s="1"/>
  <c r="L2317" i="1" a="1"/>
  <c r="L2317" i="1"/>
  <c r="K2317" i="1" a="1"/>
  <c r="K2317" i="1"/>
  <c r="O2316" i="1" a="1"/>
  <c r="O2316" i="1" s="1"/>
  <c r="L2316" i="1" a="1"/>
  <c r="L2316" i="1"/>
  <c r="L2314" i="1" a="1"/>
  <c r="L2314" i="1"/>
  <c r="K2314" i="1" a="1"/>
  <c r="K2314" i="1"/>
  <c r="J2317" i="1" a="1"/>
  <c r="J2317" i="1"/>
  <c r="F2317" i="1" a="1"/>
  <c r="F2317" i="1" s="1"/>
  <c r="P2316" i="1" a="1"/>
  <c r="P2316" i="1" s="1"/>
  <c r="N2316" i="1" a="1"/>
  <c r="N2316" i="1" s="1"/>
  <c r="Q2316" i="1" a="1"/>
  <c r="Q2316" i="1"/>
  <c r="G2316" i="1" a="1"/>
  <c r="G2316" i="1" s="1"/>
  <c r="P2314" i="1" a="1"/>
  <c r="P2314" i="1" s="1"/>
  <c r="H2314" i="1" a="1"/>
  <c r="H2314" i="1"/>
  <c r="N2314" i="1" a="1"/>
  <c r="N2314" i="1" s="1"/>
  <c r="M2317" i="1" a="1"/>
  <c r="M2317" i="1"/>
  <c r="H2317" i="1" a="1"/>
  <c r="H2317" i="1"/>
  <c r="O2319" i="1" a="1"/>
  <c r="O2319" i="1" s="1"/>
  <c r="I2317" i="1" a="1"/>
  <c r="I2317" i="1"/>
  <c r="Q2314" i="1" a="1"/>
  <c r="Q2314" i="1"/>
  <c r="G2317" i="1" a="1"/>
  <c r="G2317" i="1"/>
  <c r="N2317" i="1" a="1"/>
  <c r="N2317" i="1"/>
  <c r="J2316" i="1" a="1"/>
  <c r="J2316" i="1" s="1"/>
  <c r="J2314" i="1" a="1"/>
  <c r="J2314" i="1"/>
  <c r="L2319" i="1"/>
  <c r="K2319" i="1"/>
  <c r="M2316" i="1" a="1"/>
  <c r="M2316" i="1"/>
  <c r="O2314" i="1" a="1"/>
  <c r="O2314" i="1"/>
  <c r="Q2317" i="1" a="1"/>
  <c r="Q2317" i="1" s="1"/>
  <c r="F2314" i="1" a="1"/>
  <c r="F2314" i="1"/>
  <c r="P2317" i="1" a="1"/>
  <c r="P2317" i="1"/>
  <c r="K2316" i="1" a="1"/>
  <c r="K2316" i="1"/>
  <c r="H2316" i="1" a="1"/>
  <c r="H2316" i="1"/>
  <c r="M2314" i="1" a="1"/>
  <c r="M2314" i="1"/>
  <c r="O2317" i="1" a="1"/>
  <c r="O2317" i="1" s="1"/>
  <c r="I2314" i="1" a="1"/>
  <c r="I2314" i="1"/>
  <c r="F2316" i="1" a="1"/>
  <c r="F2316" i="1" s="1"/>
  <c r="G2314" i="1" a="1"/>
  <c r="G2314" i="1" s="1"/>
  <c r="I2316" i="1" a="1"/>
  <c r="I2316" i="1"/>
  <c r="I743" i="1" a="1"/>
  <c r="I743" i="1"/>
  <c r="G743" i="1" a="1"/>
  <c r="G743" i="1"/>
  <c r="K740" i="1" a="1"/>
  <c r="K740" i="1"/>
  <c r="M740" i="1" a="1"/>
  <c r="M740" i="1" s="1"/>
  <c r="F740" i="1" a="1"/>
  <c r="F740" i="1" s="1"/>
  <c r="I740" i="1" a="1"/>
  <c r="I740" i="1"/>
  <c r="G740" i="1" a="1"/>
  <c r="G740" i="1"/>
  <c r="O740" i="1" a="1"/>
  <c r="O740" i="1"/>
  <c r="P740" i="1" a="1"/>
  <c r="P740" i="1" s="1"/>
  <c r="N740" i="1" a="1"/>
  <c r="N740" i="1" s="1"/>
  <c r="H743" i="1" a="1"/>
  <c r="H743" i="1" s="1"/>
  <c r="F743" i="1" a="1"/>
  <c r="F743" i="1" s="1"/>
  <c r="L740" i="1" a="1"/>
  <c r="L740" i="1" s="1"/>
  <c r="J740" i="1" a="1"/>
  <c r="J740" i="1"/>
  <c r="Q743" i="1" a="1"/>
  <c r="Q743" i="1"/>
  <c r="K742" i="1" a="1"/>
  <c r="K742" i="1" s="1"/>
  <c r="K744" i="1" s="1" a="1"/>
  <c r="K744" i="1" s="1"/>
  <c r="Q740" i="1" a="1"/>
  <c r="Q740" i="1" s="1"/>
  <c r="H740" i="1" a="1"/>
  <c r="H740" i="1" s="1"/>
  <c r="P743" i="1" a="1"/>
  <c r="P743" i="1"/>
  <c r="O743" i="1" a="1"/>
  <c r="O743" i="1"/>
  <c r="N743" i="1" a="1"/>
  <c r="N743" i="1" s="1"/>
  <c r="M743" i="1" a="1"/>
  <c r="M743" i="1" s="1"/>
  <c r="L743" i="1" a="1"/>
  <c r="L743" i="1"/>
  <c r="K743" i="1" a="1"/>
  <c r="K743" i="1" s="1"/>
  <c r="J743" i="1" a="1"/>
  <c r="J743" i="1" s="1"/>
  <c r="O727" i="1" a="1"/>
  <c r="O727" i="1" s="1"/>
  <c r="G727" i="1" a="1"/>
  <c r="G727" i="1"/>
  <c r="Q727" i="1" a="1"/>
  <c r="Q727" i="1"/>
  <c r="H727" i="1" a="1"/>
  <c r="H727" i="1" s="1"/>
  <c r="F727" i="1" a="1"/>
  <c r="F727" i="1"/>
  <c r="K727" i="1" a="1"/>
  <c r="K727" i="1"/>
  <c r="J727" i="1" a="1"/>
  <c r="J727" i="1" s="1"/>
  <c r="N727" i="1" a="1"/>
  <c r="N727" i="1" s="1"/>
  <c r="M727" i="1" a="1"/>
  <c r="M727" i="1" s="1"/>
  <c r="P727" i="1" a="1"/>
  <c r="P727" i="1"/>
  <c r="L727" i="1" a="1"/>
  <c r="L727" i="1" s="1"/>
  <c r="I727" i="1" a="1"/>
  <c r="I727" i="1"/>
  <c r="L718" i="1" a="1"/>
  <c r="L718" i="1"/>
  <c r="L742" i="1" s="1" a="1"/>
  <c r="L742" i="1" s="1"/>
  <c r="L744" i="1" s="1" a="1"/>
  <c r="L744" i="1" s="1"/>
  <c r="I720" i="1" a="1"/>
  <c r="I720" i="1"/>
  <c r="N719" i="1" a="1"/>
  <c r="N719" i="1"/>
  <c r="Q724" i="1" a="1"/>
  <c r="Q724" i="1"/>
  <c r="P724" i="1" a="1"/>
  <c r="P724" i="1"/>
  <c r="O724" i="1" a="1"/>
  <c r="O724" i="1" s="1"/>
  <c r="N724" i="1" a="1"/>
  <c r="N724" i="1"/>
  <c r="H724" i="1" a="1"/>
  <c r="H724" i="1"/>
  <c r="O718" i="1" a="1"/>
  <c r="O718" i="1" s="1"/>
  <c r="J720" i="1" a="1"/>
  <c r="J720" i="1" s="1"/>
  <c r="M720" i="1" a="1"/>
  <c r="M720" i="1" s="1"/>
  <c r="O719" i="1" a="1"/>
  <c r="O719" i="1" s="1"/>
  <c r="H719" i="1" a="1"/>
  <c r="H719" i="1"/>
  <c r="K720" i="1" a="1"/>
  <c r="K720" i="1"/>
  <c r="H720" i="1" a="1"/>
  <c r="H720" i="1"/>
  <c r="L719" i="1" a="1"/>
  <c r="L719" i="1" s="1"/>
  <c r="P719" i="1" a="1"/>
  <c r="P719" i="1"/>
  <c r="J719" i="1" a="1"/>
  <c r="J719" i="1" s="1"/>
  <c r="K718" i="1" a="1"/>
  <c r="K718" i="1"/>
  <c r="K726" i="1" s="1" a="1"/>
  <c r="K726" i="1" s="1"/>
  <c r="K728" i="1" s="1" a="1"/>
  <c r="K728" i="1" s="1"/>
  <c r="M724" i="1" a="1"/>
  <c r="M724" i="1"/>
  <c r="J718" i="1" a="1"/>
  <c r="J718" i="1"/>
  <c r="K724" i="1" a="1"/>
  <c r="K724" i="1"/>
  <c r="Q719" i="1" a="1"/>
  <c r="Q719" i="1" s="1"/>
  <c r="P720" i="1" a="1"/>
  <c r="P720" i="1"/>
  <c r="P726" i="1" s="1" a="1"/>
  <c r="P726" i="1" s="1"/>
  <c r="P728" i="1" s="1" a="1"/>
  <c r="P728" i="1" s="1"/>
  <c r="O720" i="1" a="1"/>
  <c r="O720" i="1" s="1"/>
  <c r="M718" i="1" a="1"/>
  <c r="M718" i="1" s="1"/>
  <c r="K719" i="1" a="1"/>
  <c r="K719" i="1"/>
  <c r="I724" i="1" a="1"/>
  <c r="I724" i="1" s="1"/>
  <c r="H718" i="1" a="1"/>
  <c r="H718" i="1" s="1"/>
  <c r="F720" i="1" a="1"/>
  <c r="F720" i="1" s="1"/>
  <c r="G720" i="1" a="1"/>
  <c r="G720" i="1" s="1"/>
  <c r="F719" i="1" a="1"/>
  <c r="F719" i="1"/>
  <c r="Q718" i="1" a="1"/>
  <c r="Q718" i="1"/>
  <c r="I718" i="1" a="1"/>
  <c r="I718" i="1"/>
  <c r="I742" i="1" s="1" a="1"/>
  <c r="I742" i="1" s="1"/>
  <c r="I744" i="1" s="1" a="1"/>
  <c r="I744" i="1" s="1"/>
  <c r="F718" i="1" a="1"/>
  <c r="F718" i="1" s="1"/>
  <c r="M719" i="1" a="1"/>
  <c r="M719" i="1"/>
  <c r="G719" i="1" a="1"/>
  <c r="G719" i="1" s="1"/>
  <c r="G718" i="1" a="1"/>
  <c r="G718" i="1" s="1"/>
  <c r="L720" i="1" a="1"/>
  <c r="L720" i="1"/>
  <c r="L726" i="1" s="1" a="1"/>
  <c r="L726" i="1" s="1"/>
  <c r="L728" i="1" s="1" a="1"/>
  <c r="L728" i="1" s="1"/>
  <c r="Q720" i="1" a="1"/>
  <c r="Q720" i="1"/>
  <c r="Q742" i="1" s="1" a="1"/>
  <c r="Q742" i="1" s="1"/>
  <c r="Q744" i="1" s="1" a="1"/>
  <c r="Q744" i="1" s="1"/>
  <c r="I719" i="1" a="1"/>
  <c r="I719" i="1"/>
  <c r="N718" i="1" a="1"/>
  <c r="N718" i="1" s="1"/>
  <c r="N742" i="1" s="1" a="1"/>
  <c r="N742" i="1" s="1"/>
  <c r="N744" i="1" s="1" a="1"/>
  <c r="N744" i="1" s="1"/>
  <c r="J724" i="1" a="1"/>
  <c r="J724" i="1"/>
  <c r="G724" i="1" a="1"/>
  <c r="G724" i="1" s="1"/>
  <c r="P718" i="1" a="1"/>
  <c r="P718" i="1" s="1"/>
  <c r="P742" i="1" s="1" a="1"/>
  <c r="P742" i="1" s="1"/>
  <c r="P744" i="1" s="1" a="1"/>
  <c r="P744" i="1" s="1"/>
  <c r="L724" i="1" a="1"/>
  <c r="L724" i="1"/>
  <c r="F724" i="1" a="1"/>
  <c r="F724" i="1" s="1"/>
  <c r="N720" i="1" a="1"/>
  <c r="N720" i="1"/>
  <c r="F709" i="1" a="1"/>
  <c r="F709" i="1"/>
  <c r="N716" i="1" a="1"/>
  <c r="N716" i="1"/>
  <c r="J711" i="1" a="1"/>
  <c r="J711" i="1"/>
  <c r="I709" i="1" a="1"/>
  <c r="I709" i="1"/>
  <c r="O709" i="1" a="1"/>
  <c r="O709" i="1" s="1"/>
  <c r="F711" i="1" a="1"/>
  <c r="F711" i="1" s="1"/>
  <c r="N709" i="1" a="1"/>
  <c r="N709" i="1"/>
  <c r="M711" i="1" a="1"/>
  <c r="M711" i="1"/>
  <c r="L716" i="1" a="1"/>
  <c r="L716" i="1" s="1"/>
  <c r="K716" i="1" a="1"/>
  <c r="K716" i="1"/>
  <c r="Q709" i="1" a="1"/>
  <c r="Q709" i="1" s="1"/>
  <c r="Q711" i="1" a="1"/>
  <c r="Q711" i="1" s="1"/>
  <c r="J716" i="1" a="1"/>
  <c r="J716" i="1" s="1"/>
  <c r="H716" i="1" a="1"/>
  <c r="H716" i="1" s="1"/>
  <c r="O711" i="1" a="1"/>
  <c r="O711" i="1"/>
  <c r="K711" i="1" a="1"/>
  <c r="K711" i="1"/>
  <c r="G709" i="1" a="1"/>
  <c r="G709" i="1"/>
  <c r="G716" i="1" a="1"/>
  <c r="G716" i="1"/>
  <c r="F716" i="1" a="1"/>
  <c r="F716" i="1"/>
  <c r="K709" i="1" a="1"/>
  <c r="K709" i="1" s="1"/>
  <c r="N711" i="1" a="1"/>
  <c r="N711" i="1" s="1"/>
  <c r="H711" i="1" a="1"/>
  <c r="H711" i="1"/>
  <c r="I711" i="1" a="1"/>
  <c r="I711" i="1"/>
  <c r="L711" i="1" a="1"/>
  <c r="L711" i="1"/>
  <c r="I716" i="1" a="1"/>
  <c r="I716" i="1"/>
  <c r="P711" i="1" a="1"/>
  <c r="P711" i="1" s="1"/>
  <c r="H709" i="1" a="1"/>
  <c r="H709" i="1"/>
  <c r="M709" i="1" a="1"/>
  <c r="M709" i="1" s="1"/>
  <c r="P709" i="1" a="1"/>
  <c r="P709" i="1"/>
  <c r="Q716" i="1" a="1"/>
  <c r="Q716" i="1"/>
  <c r="P716" i="1" a="1"/>
  <c r="P716" i="1"/>
  <c r="J709" i="1" a="1"/>
  <c r="J709" i="1"/>
  <c r="M716" i="1" a="1"/>
  <c r="M716" i="1"/>
  <c r="O716" i="1" a="1"/>
  <c r="O716" i="1"/>
  <c r="G711" i="1" a="1"/>
  <c r="G711" i="1" s="1"/>
  <c r="L709" i="1" a="1"/>
  <c r="L709" i="1"/>
  <c r="O696" i="1" a="1"/>
  <c r="O696" i="1" s="1"/>
  <c r="M688" i="1" a="1"/>
  <c r="M688" i="1" s="1"/>
  <c r="P687" i="1" a="1"/>
  <c r="P687" i="1" s="1"/>
  <c r="I687" i="1" a="1"/>
  <c r="I687" i="1" s="1"/>
  <c r="J697" i="1" a="1"/>
  <c r="J697" i="1"/>
  <c r="G697" i="1" a="1"/>
  <c r="G697" i="1"/>
  <c r="J696" i="1" a="1"/>
  <c r="J696" i="1" s="1"/>
  <c r="K687" i="1" a="1"/>
  <c r="K687" i="1"/>
  <c r="F696" i="1" a="1"/>
  <c r="F696" i="1" s="1"/>
  <c r="H688" i="1" a="1"/>
  <c r="H688" i="1"/>
  <c r="K696" i="1" a="1"/>
  <c r="K696" i="1"/>
  <c r="I696" i="1" a="1"/>
  <c r="I696" i="1"/>
  <c r="M687" i="1" a="1"/>
  <c r="M687" i="1"/>
  <c r="P688" i="1" a="1"/>
  <c r="P688" i="1"/>
  <c r="O688" i="1" a="1"/>
  <c r="O688" i="1" s="1"/>
  <c r="J688" i="1" a="1"/>
  <c r="J688" i="1"/>
  <c r="G688" i="1" a="1"/>
  <c r="G688" i="1"/>
  <c r="P697" i="1" a="1"/>
  <c r="P697" i="1" s="1"/>
  <c r="L697" i="1" a="1"/>
  <c r="L697" i="1"/>
  <c r="N696" i="1" a="1"/>
  <c r="N696" i="1" s="1"/>
  <c r="L687" i="1" a="1"/>
  <c r="L687" i="1" s="1"/>
  <c r="O697" i="1" a="1"/>
  <c r="O697" i="1"/>
  <c r="F697" i="1" a="1"/>
  <c r="F697" i="1"/>
  <c r="P696" i="1" a="1"/>
  <c r="P696" i="1" s="1"/>
  <c r="I688" i="1" a="1"/>
  <c r="I688" i="1"/>
  <c r="F688" i="1" a="1"/>
  <c r="F688" i="1"/>
  <c r="H696" i="1" a="1"/>
  <c r="H696" i="1"/>
  <c r="Q696" i="1" a="1"/>
  <c r="Q696" i="1"/>
  <c r="J687" i="1" a="1"/>
  <c r="J687" i="1" s="1"/>
  <c r="M696" i="1" a="1"/>
  <c r="M696" i="1"/>
  <c r="G696" i="1" a="1"/>
  <c r="G696" i="1" s="1"/>
  <c r="K688" i="1" a="1"/>
  <c r="K688" i="1" s="1"/>
  <c r="N687" i="1" a="1"/>
  <c r="N687" i="1" s="1"/>
  <c r="Q697" i="1" a="1"/>
  <c r="Q697" i="1" s="1"/>
  <c r="N697" i="1" a="1"/>
  <c r="N697" i="1" s="1"/>
  <c r="Q688" i="1" a="1"/>
  <c r="Q688" i="1" s="1"/>
  <c r="O687" i="1" a="1"/>
  <c r="O687" i="1"/>
  <c r="N688" i="1" a="1"/>
  <c r="N688" i="1"/>
  <c r="M697" i="1" a="1"/>
  <c r="M697" i="1"/>
  <c r="H687" i="1" a="1"/>
  <c r="H687" i="1" s="1"/>
  <c r="L688" i="1" a="1"/>
  <c r="L688" i="1" s="1"/>
  <c r="Q687" i="1" a="1"/>
  <c r="Q687" i="1" s="1"/>
  <c r="L696" i="1" a="1"/>
  <c r="L696" i="1" s="1"/>
  <c r="K697" i="1" a="1"/>
  <c r="K697" i="1" s="1"/>
  <c r="I697" i="1" a="1"/>
  <c r="I697" i="1" s="1"/>
  <c r="H697" i="1" a="1"/>
  <c r="H697" i="1" s="1"/>
  <c r="P681" i="1" a="1"/>
  <c r="P681" i="1" s="1"/>
  <c r="J681" i="1" a="1"/>
  <c r="J681" i="1" s="1"/>
  <c r="L683" i="1" a="1"/>
  <c r="L683" i="1"/>
  <c r="K683" i="1" a="1"/>
  <c r="K683" i="1"/>
  <c r="K685" i="1" a="1"/>
  <c r="K685" i="1"/>
  <c r="P682" i="1" a="1"/>
  <c r="P682" i="1"/>
  <c r="J685" i="1" a="1"/>
  <c r="J685" i="1"/>
  <c r="O683" i="1" a="1"/>
  <c r="O683" i="1"/>
  <c r="G683" i="1" a="1"/>
  <c r="G683" i="1"/>
  <c r="J682" i="1" a="1"/>
  <c r="J682" i="1" s="1"/>
  <c r="P683" i="1" a="1"/>
  <c r="P683" i="1" s="1"/>
  <c r="O682" i="1" a="1"/>
  <c r="O682" i="1" s="1"/>
  <c r="F681" i="1" a="1"/>
  <c r="F681" i="1" s="1"/>
  <c r="G687" i="1" a="1"/>
  <c r="G687" i="1" s="1"/>
  <c r="F687" i="1" a="1"/>
  <c r="F687" i="1"/>
  <c r="G685" i="1" a="1"/>
  <c r="G685" i="1" s="1"/>
  <c r="L681" i="1" a="1"/>
  <c r="L681" i="1"/>
  <c r="N685" i="1" a="1"/>
  <c r="N685" i="1"/>
  <c r="H681" i="1" a="1"/>
  <c r="H681" i="1" s="1"/>
  <c r="Q685" i="1" a="1"/>
  <c r="Q685" i="1" s="1"/>
  <c r="O685" i="1" a="1"/>
  <c r="O685" i="1" s="1"/>
  <c r="M685" i="1" a="1"/>
  <c r="M685" i="1" s="1"/>
  <c r="M681" i="1" a="1"/>
  <c r="M681" i="1" s="1"/>
  <c r="I681" i="1" a="1"/>
  <c r="I681" i="1" s="1"/>
  <c r="I685" i="1" a="1"/>
  <c r="I685" i="1"/>
  <c r="F685" i="1" a="1"/>
  <c r="F685" i="1" s="1"/>
  <c r="M682" i="1" a="1"/>
  <c r="M682" i="1"/>
  <c r="H683" i="1" a="1"/>
  <c r="H683" i="1" s="1"/>
  <c r="F682" i="1" a="1"/>
  <c r="F682" i="1" s="1"/>
  <c r="N682" i="1" a="1"/>
  <c r="N682" i="1"/>
  <c r="G682" i="1" a="1"/>
  <c r="G682" i="1" s="1"/>
  <c r="N681" i="1" a="1"/>
  <c r="N681" i="1"/>
  <c r="I682" i="1" a="1"/>
  <c r="I682" i="1"/>
  <c r="K682" i="1" a="1"/>
  <c r="K682" i="1"/>
  <c r="K681" i="1" a="1"/>
  <c r="K681" i="1"/>
  <c r="P685" i="1" a="1"/>
  <c r="P685" i="1"/>
  <c r="L685" i="1" a="1"/>
  <c r="L685" i="1"/>
  <c r="H685" i="1" a="1"/>
  <c r="H685" i="1"/>
  <c r="Q683" i="1" a="1"/>
  <c r="Q683" i="1"/>
  <c r="J683" i="1" a="1"/>
  <c r="J683" i="1"/>
  <c r="L682" i="1" a="1"/>
  <c r="L682" i="1" s="1"/>
  <c r="Q681" i="1" a="1"/>
  <c r="Q681" i="1" s="1"/>
  <c r="N683" i="1" a="1"/>
  <c r="N683" i="1"/>
  <c r="I683" i="1" a="1"/>
  <c r="I683" i="1" s="1"/>
  <c r="M683" i="1" a="1"/>
  <c r="M683" i="1" s="1"/>
  <c r="F683" i="1" a="1"/>
  <c r="F683" i="1" s="1"/>
  <c r="Q682" i="1" a="1"/>
  <c r="Q682" i="1" s="1"/>
  <c r="H682" i="1" a="1"/>
  <c r="H682" i="1" s="1"/>
  <c r="O681" i="1" a="1"/>
  <c r="O681" i="1"/>
  <c r="G681" i="1" a="1"/>
  <c r="G681" i="1"/>
  <c r="G666" i="1" a="1"/>
  <c r="G666" i="1" s="1"/>
  <c r="Q665" i="1" a="1"/>
  <c r="Q665" i="1" s="1"/>
  <c r="N666" i="1" a="1"/>
  <c r="N666" i="1" s="1"/>
  <c r="K665" i="1" a="1"/>
  <c r="K665" i="1" s="1"/>
  <c r="N665" i="1" a="1"/>
  <c r="N665" i="1" s="1"/>
  <c r="I666" i="1" a="1"/>
  <c r="I666" i="1" s="1"/>
  <c r="P665" i="1" a="1"/>
  <c r="P665" i="1"/>
  <c r="H665" i="1" a="1"/>
  <c r="H665" i="1" s="1"/>
  <c r="O666" i="1" a="1"/>
  <c r="O666" i="1" s="1"/>
  <c r="M666" i="1" a="1"/>
  <c r="M666" i="1"/>
  <c r="J666" i="1" a="1"/>
  <c r="J666" i="1" s="1"/>
  <c r="M665" i="1" a="1"/>
  <c r="M665" i="1"/>
  <c r="Q664" i="1" a="1"/>
  <c r="Q664" i="1"/>
  <c r="F665" i="1" a="1"/>
  <c r="F665" i="1"/>
  <c r="H666" i="1" a="1"/>
  <c r="H666" i="1"/>
  <c r="L666" i="1" a="1"/>
  <c r="L666" i="1"/>
  <c r="O665" i="1" a="1"/>
  <c r="O665" i="1"/>
  <c r="K666" i="1" a="1"/>
  <c r="K666" i="1"/>
  <c r="I665" i="1" a="1"/>
  <c r="I665" i="1"/>
  <c r="G665" i="1" a="1"/>
  <c r="G665" i="1" s="1"/>
  <c r="L665" i="1" a="1"/>
  <c r="L665" i="1" s="1"/>
  <c r="P666" i="1" a="1"/>
  <c r="P666" i="1" s="1"/>
  <c r="Q666" i="1" a="1"/>
  <c r="Q666" i="1"/>
  <c r="F666" i="1" a="1"/>
  <c r="F666" i="1" s="1"/>
  <c r="P664" i="1" a="1"/>
  <c r="P664" i="1"/>
  <c r="J665" i="1" a="1"/>
  <c r="J665" i="1"/>
  <c r="O664" i="1" a="1"/>
  <c r="O664" i="1" s="1"/>
  <c r="N664" i="1" a="1"/>
  <c r="N664" i="1"/>
  <c r="M664" i="1" a="1"/>
  <c r="M664" i="1"/>
  <c r="M653" i="1" a="1"/>
  <c r="M653" i="1"/>
  <c r="F664" i="1" a="1"/>
  <c r="F664" i="1"/>
  <c r="N652" i="1" a="1"/>
  <c r="N652" i="1" s="1"/>
  <c r="M652" i="1" a="1"/>
  <c r="M652" i="1" s="1"/>
  <c r="H664" i="1" a="1"/>
  <c r="H664" i="1" s="1"/>
  <c r="H652" i="1" a="1"/>
  <c r="H652" i="1"/>
  <c r="I652" i="1" a="1"/>
  <c r="I652" i="1"/>
  <c r="Q652" i="1" a="1"/>
  <c r="Q652" i="1"/>
  <c r="N653" i="1" a="1"/>
  <c r="N653" i="1"/>
  <c r="P652" i="1" a="1"/>
  <c r="P652" i="1" s="1"/>
  <c r="L664" i="1" a="1"/>
  <c r="L664" i="1"/>
  <c r="J664" i="1" a="1"/>
  <c r="J664" i="1"/>
  <c r="O653" i="1" a="1"/>
  <c r="O653" i="1"/>
  <c r="L652" i="1" a="1"/>
  <c r="L652" i="1"/>
  <c r="J653" i="1" a="1"/>
  <c r="J653" i="1"/>
  <c r="K653" i="1" a="1"/>
  <c r="K653" i="1"/>
  <c r="J652" i="1" a="1"/>
  <c r="J652" i="1"/>
  <c r="L653" i="1" a="1"/>
  <c r="L653" i="1" s="1"/>
  <c r="I664" i="1" a="1"/>
  <c r="I664" i="1" s="1"/>
  <c r="P653" i="1" a="1"/>
  <c r="P653" i="1"/>
  <c r="F653" i="1" a="1"/>
  <c r="F653" i="1"/>
  <c r="G653" i="1" a="1"/>
  <c r="G653" i="1"/>
  <c r="O652" i="1" a="1"/>
  <c r="O652" i="1"/>
  <c r="Q653" i="1" a="1"/>
  <c r="Q653" i="1"/>
  <c r="H653" i="1" a="1"/>
  <c r="H653" i="1" s="1"/>
  <c r="I653" i="1" a="1"/>
  <c r="I653" i="1" s="1"/>
  <c r="K652" i="1" a="1"/>
  <c r="K652" i="1" s="1"/>
  <c r="K664" i="1" a="1"/>
  <c r="K664" i="1"/>
  <c r="G664" i="1" a="1"/>
  <c r="G664" i="1"/>
  <c r="K650" i="1" a="1"/>
  <c r="K650" i="1"/>
  <c r="H650" i="1" a="1"/>
  <c r="H650" i="1"/>
  <c r="I649" i="1" a="1"/>
  <c r="I649" i="1"/>
  <c r="P647" i="1" a="1"/>
  <c r="P647" i="1" s="1"/>
  <c r="P649" i="1" a="1"/>
  <c r="P649" i="1"/>
  <c r="H647" i="1" a="1"/>
  <c r="H647" i="1"/>
  <c r="N648" i="1" a="1"/>
  <c r="N648" i="1"/>
  <c r="L648" i="1" a="1"/>
  <c r="L648" i="1"/>
  <c r="F648" i="1" a="1"/>
  <c r="F648" i="1"/>
  <c r="G648" i="1" a="1"/>
  <c r="G648" i="1"/>
  <c r="O649" i="1" a="1"/>
  <c r="O649" i="1" s="1"/>
  <c r="F649" i="1" a="1"/>
  <c r="F649" i="1" s="1"/>
  <c r="J648" i="1" a="1"/>
  <c r="J648" i="1"/>
  <c r="I648" i="1" a="1"/>
  <c r="I648" i="1"/>
  <c r="H648" i="1" a="1"/>
  <c r="H648" i="1"/>
  <c r="P645" i="1" a="1"/>
  <c r="P645" i="1" s="1"/>
  <c r="N647" i="1" a="1"/>
  <c r="N647" i="1" s="1"/>
  <c r="K647" i="1" a="1"/>
  <c r="K647" i="1" s="1"/>
  <c r="G650" i="1" a="1"/>
  <c r="G650" i="1"/>
  <c r="F650" i="1" a="1"/>
  <c r="F650" i="1"/>
  <c r="M649" i="1" a="1"/>
  <c r="M649" i="1" s="1"/>
  <c r="Q649" i="1" a="1"/>
  <c r="Q649" i="1" s="1"/>
  <c r="N649" i="1" a="1"/>
  <c r="N649" i="1" s="1"/>
  <c r="H649" i="1" a="1"/>
  <c r="H649" i="1" s="1"/>
  <c r="G652" i="1" a="1"/>
  <c r="G652" i="1" s="1"/>
  <c r="F652" i="1" a="1"/>
  <c r="F652" i="1" s="1"/>
  <c r="L649" i="1" a="1"/>
  <c r="L649" i="1" s="1"/>
  <c r="Q645" i="1" a="1"/>
  <c r="Q645" i="1"/>
  <c r="K648" i="1" a="1"/>
  <c r="K648" i="1"/>
  <c r="K649" i="1" a="1"/>
  <c r="K649" i="1"/>
  <c r="Q647" i="1" a="1"/>
  <c r="Q647" i="1"/>
  <c r="F647" i="1" a="1"/>
  <c r="F647" i="1" s="1"/>
  <c r="J647" i="1" a="1"/>
  <c r="J647" i="1" s="1"/>
  <c r="N650" i="1" a="1"/>
  <c r="N650" i="1"/>
  <c r="J649" i="1" a="1"/>
  <c r="J649" i="1"/>
  <c r="L647" i="1" a="1"/>
  <c r="L647" i="1"/>
  <c r="I647" i="1" a="1"/>
  <c r="I647" i="1"/>
  <c r="Q650" i="1" a="1"/>
  <c r="Q650" i="1"/>
  <c r="G647" i="1" a="1"/>
  <c r="G647" i="1"/>
  <c r="J650" i="1" a="1"/>
  <c r="J650" i="1"/>
  <c r="G649" i="1" a="1"/>
  <c r="G649" i="1" s="1"/>
  <c r="Q648" i="1" a="1"/>
  <c r="Q648" i="1"/>
  <c r="P648" i="1" a="1"/>
  <c r="P648" i="1" s="1"/>
  <c r="M647" i="1" a="1"/>
  <c r="M647" i="1" s="1"/>
  <c r="O647" i="1" a="1"/>
  <c r="O647" i="1" s="1"/>
  <c r="O648" i="1" a="1"/>
  <c r="O648" i="1" s="1"/>
  <c r="M650" i="1" a="1"/>
  <c r="M650" i="1" s="1"/>
  <c r="M648" i="1" a="1"/>
  <c r="M648" i="1" s="1"/>
  <c r="P650" i="1" a="1"/>
  <c r="P650" i="1" s="1"/>
  <c r="O650" i="1" a="1"/>
  <c r="O650" i="1"/>
  <c r="I650" i="1" a="1"/>
  <c r="I650" i="1"/>
  <c r="L650" i="1" a="1"/>
  <c r="L650" i="1"/>
  <c r="M642" i="1" a="1"/>
  <c r="M642" i="1"/>
  <c r="J643" i="1" a="1"/>
  <c r="J643" i="1"/>
  <c r="O645" i="1" a="1"/>
  <c r="O645" i="1"/>
  <c r="N645" i="1" a="1"/>
  <c r="N645" i="1" s="1"/>
  <c r="M645" i="1" a="1"/>
  <c r="M645" i="1"/>
  <c r="K642" i="1" a="1"/>
  <c r="K642" i="1" s="1"/>
  <c r="L645" i="1" a="1"/>
  <c r="L645" i="1" s="1"/>
  <c r="F640" i="1" a="1"/>
  <c r="F640" i="1" s="1"/>
  <c r="P643" i="1" a="1"/>
  <c r="P643" i="1" s="1"/>
  <c r="P642" i="1" a="1"/>
  <c r="P642" i="1" s="1"/>
  <c r="O642" i="1" a="1"/>
  <c r="O642" i="1" s="1"/>
  <c r="M643" i="1" a="1"/>
  <c r="M643" i="1" s="1"/>
  <c r="P640" i="1" a="1"/>
  <c r="P640" i="1" s="1"/>
  <c r="O643" i="1" a="1"/>
  <c r="O643" i="1"/>
  <c r="L642" i="1" a="1"/>
  <c r="L642" i="1"/>
  <c r="J645" i="1" a="1"/>
  <c r="J645" i="1"/>
  <c r="G640" i="1" a="1"/>
  <c r="G640" i="1"/>
  <c r="M639" i="1" a="1"/>
  <c r="M639" i="1"/>
  <c r="Q643" i="1" a="1"/>
  <c r="Q643" i="1"/>
  <c r="G643" i="1" a="1"/>
  <c r="G643" i="1"/>
  <c r="H642" i="1" a="1"/>
  <c r="H642" i="1"/>
  <c r="G642" i="1" a="1"/>
  <c r="G642" i="1" s="1"/>
  <c r="F642" i="1" a="1"/>
  <c r="F642" i="1"/>
  <c r="P639" i="1" a="1"/>
  <c r="P639" i="1" s="1"/>
  <c r="N639" i="1" a="1"/>
  <c r="N639" i="1"/>
  <c r="L640" i="1" a="1"/>
  <c r="L640" i="1"/>
  <c r="N640" i="1" a="1"/>
  <c r="N640" i="1"/>
  <c r="J640" i="1" a="1"/>
  <c r="J640" i="1"/>
  <c r="M640" i="1" a="1"/>
  <c r="M640" i="1"/>
  <c r="Q640" i="1" a="1"/>
  <c r="Q640" i="1"/>
  <c r="O640" i="1" a="1"/>
  <c r="O640" i="1" s="1"/>
  <c r="K640" i="1" a="1"/>
  <c r="K640" i="1" s="1"/>
  <c r="K645" i="1" a="1"/>
  <c r="K645" i="1" s="1"/>
  <c r="I645" i="1" a="1"/>
  <c r="I645" i="1" s="1"/>
  <c r="H645" i="1" a="1"/>
  <c r="H645" i="1"/>
  <c r="G645" i="1" a="1"/>
  <c r="G645" i="1" s="1"/>
  <c r="N643" i="1" a="1"/>
  <c r="N643" i="1"/>
  <c r="Q639" i="1" a="1"/>
  <c r="Q639" i="1"/>
  <c r="I642" i="1" a="1"/>
  <c r="I642" i="1" s="1"/>
  <c r="J642" i="1" a="1"/>
  <c r="J642" i="1" s="1"/>
  <c r="F645" i="1" a="1"/>
  <c r="F645" i="1" s="1"/>
  <c r="F643" i="1" a="1"/>
  <c r="F643" i="1" s="1"/>
  <c r="H643" i="1" a="1"/>
  <c r="H643" i="1" s="1"/>
  <c r="I640" i="1" a="1"/>
  <c r="I640" i="1"/>
  <c r="L639" i="1" a="1"/>
  <c r="L639" i="1"/>
  <c r="L643" i="1" a="1"/>
  <c r="L643" i="1"/>
  <c r="O639" i="1" a="1"/>
  <c r="O639" i="1"/>
  <c r="K643" i="1" a="1"/>
  <c r="K643" i="1"/>
  <c r="N642" i="1" a="1"/>
  <c r="N642" i="1"/>
  <c r="I643" i="1" a="1"/>
  <c r="I643" i="1" s="1"/>
  <c r="Q642" i="1" a="1"/>
  <c r="Q642" i="1" s="1"/>
  <c r="H640" i="1" a="1"/>
  <c r="H640" i="1" s="1"/>
  <c r="M638" i="1" a="1"/>
  <c r="M638" i="1" s="1"/>
  <c r="L638" i="1" a="1"/>
  <c r="L638" i="1"/>
  <c r="K638" i="1" a="1"/>
  <c r="K638" i="1" s="1"/>
  <c r="M633" i="1" a="1"/>
  <c r="M633" i="1"/>
  <c r="L635" i="1" a="1"/>
  <c r="L635" i="1"/>
  <c r="J638" i="1" a="1"/>
  <c r="J638" i="1"/>
  <c r="N637" i="1" a="1"/>
  <c r="N637" i="1"/>
  <c r="I638" i="1" a="1"/>
  <c r="I638" i="1"/>
  <c r="G638" i="1" a="1"/>
  <c r="G638" i="1"/>
  <c r="K633" i="1" a="1"/>
  <c r="K633" i="1" s="1"/>
  <c r="K635" i="1" a="1"/>
  <c r="K635" i="1"/>
  <c r="I635" i="1" a="1"/>
  <c r="I635" i="1" s="1"/>
  <c r="H638" i="1" a="1"/>
  <c r="H638" i="1"/>
  <c r="P635" i="1" a="1"/>
  <c r="P635" i="1" s="1"/>
  <c r="F638" i="1" a="1"/>
  <c r="F638" i="1" s="1"/>
  <c r="Q637" i="1" a="1"/>
  <c r="Q637" i="1" s="1"/>
  <c r="I633" i="1" a="1"/>
  <c r="I633" i="1" s="1"/>
  <c r="O637" i="1" a="1"/>
  <c r="O637" i="1"/>
  <c r="N635" i="1" a="1"/>
  <c r="N635" i="1" s="1"/>
  <c r="I637" i="1" a="1"/>
  <c r="I637" i="1"/>
  <c r="O635" i="1" a="1"/>
  <c r="O635" i="1"/>
  <c r="F637" i="1" a="1"/>
  <c r="F637" i="1"/>
  <c r="G635" i="1" a="1"/>
  <c r="G635" i="1"/>
  <c r="J637" i="1" a="1"/>
  <c r="J637" i="1"/>
  <c r="H633" i="1" a="1"/>
  <c r="H633" i="1"/>
  <c r="M637" i="1" a="1"/>
  <c r="M637" i="1" s="1"/>
  <c r="L637" i="1" a="1"/>
  <c r="L637" i="1"/>
  <c r="L633" i="1" a="1"/>
  <c r="L633" i="1"/>
  <c r="Q635" i="1" a="1"/>
  <c r="Q635" i="1"/>
  <c r="M635" i="1" a="1"/>
  <c r="M635" i="1"/>
  <c r="H635" i="1" a="1"/>
  <c r="H635" i="1"/>
  <c r="J633" i="1" a="1"/>
  <c r="J633" i="1"/>
  <c r="F635" i="1" a="1"/>
  <c r="F635" i="1" s="1"/>
  <c r="P637" i="1" a="1"/>
  <c r="P637" i="1" s="1"/>
  <c r="G637" i="1" a="1"/>
  <c r="G637" i="1" s="1"/>
  <c r="J635" i="1" a="1"/>
  <c r="J635" i="1" s="1"/>
  <c r="P633" i="1" a="1"/>
  <c r="P633" i="1" s="1"/>
  <c r="K639" i="1" a="1"/>
  <c r="K639" i="1"/>
  <c r="J639" i="1" a="1"/>
  <c r="J639" i="1" s="1"/>
  <c r="I639" i="1" a="1"/>
  <c r="I639" i="1" s="1"/>
  <c r="H639" i="1" a="1"/>
  <c r="H639" i="1"/>
  <c r="K637" i="1" a="1"/>
  <c r="K637" i="1"/>
  <c r="F639" i="1" a="1"/>
  <c r="F639" i="1"/>
  <c r="Q633" i="1" a="1"/>
  <c r="Q633" i="1"/>
  <c r="O633" i="1" a="1"/>
  <c r="O633" i="1"/>
  <c r="G639" i="1" a="1"/>
  <c r="G639" i="1"/>
  <c r="Q638" i="1" a="1"/>
  <c r="Q638" i="1"/>
  <c r="H637" i="1" a="1"/>
  <c r="H637" i="1" s="1"/>
  <c r="N633" i="1" a="1"/>
  <c r="N633" i="1" s="1"/>
  <c r="P638" i="1" a="1"/>
  <c r="P638" i="1" s="1"/>
  <c r="O638" i="1" a="1"/>
  <c r="O638" i="1" s="1"/>
  <c r="N638" i="1" a="1"/>
  <c r="N638" i="1" s="1"/>
  <c r="I628" i="1" a="1"/>
  <c r="I628" i="1"/>
  <c r="K627" i="1" a="1"/>
  <c r="K627" i="1" s="1"/>
  <c r="O628" i="1" a="1"/>
  <c r="O628" i="1"/>
  <c r="L630" i="1" a="1"/>
  <c r="L630" i="1" s="1"/>
  <c r="K630" i="1" a="1"/>
  <c r="K630" i="1" s="1"/>
  <c r="Q629" i="1" a="1"/>
  <c r="Q629" i="1" s="1"/>
  <c r="L629" i="1" a="1"/>
  <c r="L629" i="1"/>
  <c r="Q628" i="1" a="1"/>
  <c r="Q628" i="1"/>
  <c r="P629" i="1" a="1"/>
  <c r="P629" i="1" s="1"/>
  <c r="J630" i="1" a="1"/>
  <c r="J630" i="1" s="1"/>
  <c r="H630" i="1" a="1"/>
  <c r="H630" i="1"/>
  <c r="F630" i="1" a="1"/>
  <c r="F630" i="1" s="1"/>
  <c r="P627" i="1" a="1"/>
  <c r="P627" i="1"/>
  <c r="L628" i="1" a="1"/>
  <c r="L628" i="1"/>
  <c r="J628" i="1" a="1"/>
  <c r="J628" i="1"/>
  <c r="K628" i="1" a="1"/>
  <c r="K628" i="1" s="1"/>
  <c r="I629" i="1" a="1"/>
  <c r="I629" i="1"/>
  <c r="H628" i="1" a="1"/>
  <c r="H628" i="1"/>
  <c r="L627" i="1" a="1"/>
  <c r="L627" i="1"/>
  <c r="O627" i="1" a="1"/>
  <c r="O627" i="1"/>
  <c r="I627" i="1" a="1"/>
  <c r="I627" i="1" s="1"/>
  <c r="H627" i="1" a="1"/>
  <c r="H627" i="1" s="1"/>
  <c r="F627" i="1" a="1"/>
  <c r="F627" i="1"/>
  <c r="O629" i="1" a="1"/>
  <c r="O629" i="1"/>
  <c r="G633" i="1" a="1"/>
  <c r="G633" i="1"/>
  <c r="K632" i="1" a="1"/>
  <c r="K632" i="1"/>
  <c r="M628" i="1" a="1"/>
  <c r="M628" i="1" s="1"/>
  <c r="P630" i="1" a="1"/>
  <c r="P630" i="1" s="1"/>
  <c r="I630" i="1" a="1"/>
  <c r="I630" i="1" s="1"/>
  <c r="F633" i="1" a="1"/>
  <c r="F633" i="1" s="1"/>
  <c r="M627" i="1" a="1"/>
  <c r="M627" i="1" s="1"/>
  <c r="Q632" i="1" a="1"/>
  <c r="Q632" i="1" s="1"/>
  <c r="F632" i="1" a="1"/>
  <c r="F632" i="1"/>
  <c r="M629" i="1" a="1"/>
  <c r="M629" i="1"/>
  <c r="G632" i="1" a="1"/>
  <c r="G632" i="1"/>
  <c r="F629" i="1" a="1"/>
  <c r="F629" i="1" s="1"/>
  <c r="O630" i="1" a="1"/>
  <c r="O630" i="1" s="1"/>
  <c r="N630" i="1" a="1"/>
  <c r="N630" i="1"/>
  <c r="J629" i="1" a="1"/>
  <c r="J629" i="1"/>
  <c r="N627" i="1" a="1"/>
  <c r="N627" i="1"/>
  <c r="N632" i="1" a="1"/>
  <c r="N632" i="1"/>
  <c r="L632" i="1" a="1"/>
  <c r="L632" i="1"/>
  <c r="Q627" i="1" a="1"/>
  <c r="Q627" i="1" s="1"/>
  <c r="K629" i="1" a="1"/>
  <c r="K629" i="1" s="1"/>
  <c r="P632" i="1" a="1"/>
  <c r="P632" i="1"/>
  <c r="O632" i="1" a="1"/>
  <c r="O632" i="1"/>
  <c r="M632" i="1" a="1"/>
  <c r="M632" i="1"/>
  <c r="G630" i="1" a="1"/>
  <c r="G630" i="1" s="1"/>
  <c r="G628" i="1" a="1"/>
  <c r="G628" i="1" s="1"/>
  <c r="N628" i="1" a="1"/>
  <c r="N628" i="1"/>
  <c r="J632" i="1" a="1"/>
  <c r="J632" i="1" s="1"/>
  <c r="H629" i="1" a="1"/>
  <c r="H629" i="1" s="1"/>
  <c r="I632" i="1" a="1"/>
  <c r="I632" i="1" s="1"/>
  <c r="P628" i="1" a="1"/>
  <c r="P628" i="1" s="1"/>
  <c r="J627" i="1" a="1"/>
  <c r="J627" i="1" s="1"/>
  <c r="H632" i="1" a="1"/>
  <c r="H632" i="1" s="1"/>
  <c r="Q630" i="1" a="1"/>
  <c r="Q630" i="1" s="1"/>
  <c r="M630" i="1" a="1"/>
  <c r="M630" i="1" s="1"/>
  <c r="N629" i="1" a="1"/>
  <c r="N629" i="1"/>
  <c r="G629" i="1" a="1"/>
  <c r="G629" i="1" s="1"/>
  <c r="F628" i="1" a="1"/>
  <c r="F628" i="1" s="1"/>
  <c r="G627" i="1" a="1"/>
  <c r="G627" i="1"/>
  <c r="N625" i="1" a="1"/>
  <c r="N625" i="1"/>
  <c r="P619" i="1" a="1"/>
  <c r="P619" i="1" s="1"/>
  <c r="P622" i="1" a="1"/>
  <c r="P622" i="1"/>
  <c r="L619" i="1" a="1"/>
  <c r="L619" i="1" s="1"/>
  <c r="M625" i="1" a="1"/>
  <c r="M625" i="1" s="1"/>
  <c r="H623" i="1" a="1"/>
  <c r="H623" i="1"/>
  <c r="O622" i="1" a="1"/>
  <c r="O622" i="1"/>
  <c r="J625" i="1" a="1"/>
  <c r="J625" i="1"/>
  <c r="K625" i="1" a="1"/>
  <c r="K625" i="1"/>
  <c r="O620" i="1" a="1"/>
  <c r="O620" i="1" s="1"/>
  <c r="L625" i="1" a="1"/>
  <c r="L625" i="1" s="1"/>
  <c r="H620" i="1" a="1"/>
  <c r="H620" i="1" s="1"/>
  <c r="H622" i="1" a="1"/>
  <c r="H622" i="1"/>
  <c r="M623" i="1" a="1"/>
  <c r="M623" i="1" s="1"/>
  <c r="F625" i="1" a="1"/>
  <c r="F625" i="1" s="1"/>
  <c r="P620" i="1" a="1"/>
  <c r="P620" i="1"/>
  <c r="Q619" i="1" a="1"/>
  <c r="Q619" i="1" s="1"/>
  <c r="L620" i="1" a="1"/>
  <c r="L620" i="1" s="1"/>
  <c r="Q620" i="1" a="1"/>
  <c r="Q620" i="1"/>
  <c r="G623" i="1" a="1"/>
  <c r="G623" i="1"/>
  <c r="I625" i="1" a="1"/>
  <c r="I625" i="1"/>
  <c r="K622" i="1" a="1"/>
  <c r="K622" i="1"/>
  <c r="J622" i="1" a="1"/>
  <c r="J622" i="1"/>
  <c r="H625" i="1" a="1"/>
  <c r="H625" i="1" s="1"/>
  <c r="G622" i="1" a="1"/>
  <c r="G622" i="1" s="1"/>
  <c r="N623" i="1" a="1"/>
  <c r="N623" i="1" s="1"/>
  <c r="N622" i="1" a="1"/>
  <c r="N622" i="1" s="1"/>
  <c r="Q623" i="1" a="1"/>
  <c r="Q623" i="1"/>
  <c r="P623" i="1" a="1"/>
  <c r="P623" i="1"/>
  <c r="K623" i="1" a="1"/>
  <c r="K623" i="1" s="1"/>
  <c r="N619" i="1" a="1"/>
  <c r="N619" i="1" s="1"/>
  <c r="J620" i="1" a="1"/>
  <c r="J620" i="1" s="1"/>
  <c r="F622" i="1" a="1"/>
  <c r="F622" i="1"/>
  <c r="I623" i="1" a="1"/>
  <c r="I623" i="1"/>
  <c r="O623" i="1" a="1"/>
  <c r="O623" i="1"/>
  <c r="L623" i="1" a="1"/>
  <c r="L623" i="1"/>
  <c r="M619" i="1" a="1"/>
  <c r="M619" i="1"/>
  <c r="J619" i="1" a="1"/>
  <c r="J619" i="1" s="1"/>
  <c r="K619" i="1" a="1"/>
  <c r="K619" i="1"/>
  <c r="G620" i="1" a="1"/>
  <c r="G620" i="1"/>
  <c r="Q622" i="1" a="1"/>
  <c r="Q622" i="1"/>
  <c r="F620" i="1" a="1"/>
  <c r="F620" i="1"/>
  <c r="I620" i="1" a="1"/>
  <c r="I620" i="1"/>
  <c r="J623" i="1" a="1"/>
  <c r="J623" i="1"/>
  <c r="M622" i="1" a="1"/>
  <c r="M622" i="1" s="1"/>
  <c r="L622" i="1" a="1"/>
  <c r="L622" i="1" s="1"/>
  <c r="N620" i="1" a="1"/>
  <c r="N620" i="1"/>
  <c r="M620" i="1" a="1"/>
  <c r="M620" i="1" s="1"/>
  <c r="K620" i="1" a="1"/>
  <c r="K620" i="1" s="1"/>
  <c r="O619" i="1" a="1"/>
  <c r="O619" i="1"/>
  <c r="F623" i="1" a="1"/>
  <c r="F623" i="1"/>
  <c r="G625" i="1" a="1"/>
  <c r="G625" i="1" s="1"/>
  <c r="Q625" i="1" a="1"/>
  <c r="Q625" i="1"/>
  <c r="P625" i="1" a="1"/>
  <c r="P625" i="1"/>
  <c r="O625" i="1" a="1"/>
  <c r="O625" i="1"/>
  <c r="I622" i="1" a="1"/>
  <c r="I622" i="1" s="1"/>
  <c r="P617" i="1" a="1"/>
  <c r="P617" i="1" s="1"/>
  <c r="J618" i="1" a="1"/>
  <c r="J618" i="1" s="1"/>
  <c r="F617" i="1" a="1"/>
  <c r="F617" i="1" s="1"/>
  <c r="I618" i="1" a="1"/>
  <c r="I618" i="1" s="1"/>
  <c r="L617" i="1" a="1"/>
  <c r="L617" i="1" s="1"/>
  <c r="Q610" i="1" a="1"/>
  <c r="Q610" i="1"/>
  <c r="J610" i="1" a="1"/>
  <c r="J610" i="1" s="1"/>
  <c r="N609" i="1" a="1"/>
  <c r="N609" i="1" s="1"/>
  <c r="F618" i="1" a="1"/>
  <c r="F618" i="1" s="1"/>
  <c r="H610" i="1" a="1"/>
  <c r="H610" i="1" s="1"/>
  <c r="Q617" i="1" a="1"/>
  <c r="Q617" i="1"/>
  <c r="F610" i="1" a="1"/>
  <c r="F610" i="1"/>
  <c r="M609" i="1" a="1"/>
  <c r="M609" i="1"/>
  <c r="O617" i="1" a="1"/>
  <c r="O617" i="1"/>
  <c r="M617" i="1" a="1"/>
  <c r="M617" i="1"/>
  <c r="K617" i="1" a="1"/>
  <c r="K617" i="1" s="1"/>
  <c r="N610" i="1" a="1"/>
  <c r="N610" i="1" s="1"/>
  <c r="J617" i="1" a="1"/>
  <c r="J617" i="1" s="1"/>
  <c r="K610" i="1" a="1"/>
  <c r="K610" i="1" s="1"/>
  <c r="I617" i="1" a="1"/>
  <c r="I617" i="1" s="1"/>
  <c r="I610" i="1" a="1"/>
  <c r="I610" i="1"/>
  <c r="G610" i="1" a="1"/>
  <c r="G610" i="1"/>
  <c r="H617" i="1" a="1"/>
  <c r="H617" i="1"/>
  <c r="I619" i="1" a="1"/>
  <c r="I619" i="1" s="1"/>
  <c r="H619" i="1" a="1"/>
  <c r="H619" i="1"/>
  <c r="G619" i="1" a="1"/>
  <c r="G619" i="1"/>
  <c r="F619" i="1" a="1"/>
  <c r="F619" i="1"/>
  <c r="Q609" i="1" a="1"/>
  <c r="Q609" i="1"/>
  <c r="L618" i="1" a="1"/>
  <c r="L618" i="1" s="1"/>
  <c r="O618" i="1" a="1"/>
  <c r="O618" i="1"/>
  <c r="N618" i="1" a="1"/>
  <c r="N618" i="1"/>
  <c r="N617" i="1" a="1"/>
  <c r="N617" i="1"/>
  <c r="L609" i="1" a="1"/>
  <c r="L609" i="1"/>
  <c r="M610" i="1" a="1"/>
  <c r="M610" i="1"/>
  <c r="P610" i="1" a="1"/>
  <c r="P610" i="1" s="1"/>
  <c r="L610" i="1" a="1"/>
  <c r="L610" i="1" s="1"/>
  <c r="O610" i="1" a="1"/>
  <c r="O610" i="1"/>
  <c r="K618" i="1" a="1"/>
  <c r="K618" i="1" s="1"/>
  <c r="H618" i="1" a="1"/>
  <c r="H618" i="1" s="1"/>
  <c r="O609" i="1" a="1"/>
  <c r="O609" i="1" s="1"/>
  <c r="G617" i="1" a="1"/>
  <c r="G617" i="1" s="1"/>
  <c r="Q618" i="1" a="1"/>
  <c r="Q618" i="1" s="1"/>
  <c r="P618" i="1" a="1"/>
  <c r="P618" i="1"/>
  <c r="G618" i="1" a="1"/>
  <c r="G618" i="1"/>
  <c r="P609" i="1" a="1"/>
  <c r="P609" i="1"/>
  <c r="M618" i="1" a="1"/>
  <c r="M618" i="1"/>
  <c r="G609" i="1" a="1"/>
  <c r="G609" i="1"/>
  <c r="F609" i="1" a="1"/>
  <c r="F609" i="1"/>
  <c r="P606" i="1" a="1"/>
  <c r="P606" i="1" s="1"/>
  <c r="P603" i="1" a="1"/>
  <c r="P603" i="1"/>
  <c r="Q607" i="1" a="1"/>
  <c r="Q607" i="1" s="1"/>
  <c r="O607" i="1" a="1"/>
  <c r="O607" i="1" s="1"/>
  <c r="I603" i="1" a="1"/>
  <c r="I603" i="1"/>
  <c r="L607" i="1" a="1"/>
  <c r="L607" i="1" s="1"/>
  <c r="J607" i="1" a="1"/>
  <c r="J607" i="1"/>
  <c r="F607" i="1" a="1"/>
  <c r="F607" i="1"/>
  <c r="G602" i="1" a="1"/>
  <c r="G602" i="1"/>
  <c r="J606" i="1" a="1"/>
  <c r="J606" i="1" s="1"/>
  <c r="H606" i="1" a="1"/>
  <c r="H606" i="1"/>
  <c r="L603" i="1" a="1"/>
  <c r="L603" i="1"/>
  <c r="O602" i="1" a="1"/>
  <c r="O602" i="1"/>
  <c r="M602" i="1" a="1"/>
  <c r="M602" i="1"/>
  <c r="J603" i="1" a="1"/>
  <c r="J603" i="1"/>
  <c r="L602" i="1" a="1"/>
  <c r="L602" i="1" s="1"/>
  <c r="G607" i="1" a="1"/>
  <c r="G607" i="1"/>
  <c r="P607" i="1" a="1"/>
  <c r="P607" i="1" s="1"/>
  <c r="H607" i="1" a="1"/>
  <c r="H607" i="1"/>
  <c r="N602" i="1" a="1"/>
  <c r="N602" i="1"/>
  <c r="M603" i="1" a="1"/>
  <c r="M603" i="1" s="1"/>
  <c r="H603" i="1" a="1"/>
  <c r="H603" i="1" s="1"/>
  <c r="I606" i="1" a="1"/>
  <c r="I606" i="1" s="1"/>
  <c r="O606" i="1" a="1"/>
  <c r="O606" i="1" s="1"/>
  <c r="L606" i="1" a="1"/>
  <c r="L606" i="1"/>
  <c r="N607" i="1" a="1"/>
  <c r="N607" i="1"/>
  <c r="Q602" i="1" a="1"/>
  <c r="Q602" i="1"/>
  <c r="M607" i="1" a="1"/>
  <c r="M607" i="1"/>
  <c r="Q606" i="1" a="1"/>
  <c r="Q606" i="1"/>
  <c r="F606" i="1" a="1"/>
  <c r="F606" i="1"/>
  <c r="Q603" i="1" a="1"/>
  <c r="Q603" i="1" s="1"/>
  <c r="K603" i="1" a="1"/>
  <c r="K603" i="1" s="1"/>
  <c r="G603" i="1" a="1"/>
  <c r="G603" i="1" s="1"/>
  <c r="N606" i="1" a="1"/>
  <c r="N606" i="1" s="1"/>
  <c r="H602" i="1" a="1"/>
  <c r="H602" i="1"/>
  <c r="M606" i="1" a="1"/>
  <c r="M606" i="1"/>
  <c r="G606" i="1" a="1"/>
  <c r="G606" i="1" s="1"/>
  <c r="P602" i="1" a="1"/>
  <c r="P602" i="1" s="1"/>
  <c r="F602" i="1" a="1"/>
  <c r="F602" i="1" s="1"/>
  <c r="I607" i="1" a="1"/>
  <c r="I607" i="1"/>
  <c r="K609" i="1" a="1"/>
  <c r="K609" i="1"/>
  <c r="K602" i="1" a="1"/>
  <c r="K602" i="1"/>
  <c r="K607" i="1" a="1"/>
  <c r="K607" i="1"/>
  <c r="K606" i="1" a="1"/>
  <c r="K606" i="1"/>
  <c r="O603" i="1" a="1"/>
  <c r="O603" i="1" s="1"/>
  <c r="N603" i="1" a="1"/>
  <c r="N603" i="1" s="1"/>
  <c r="F603" i="1" a="1"/>
  <c r="F603" i="1"/>
  <c r="J602" i="1" a="1"/>
  <c r="J602" i="1" s="1"/>
  <c r="I602" i="1" a="1"/>
  <c r="I602" i="1" s="1"/>
  <c r="J609" i="1" a="1"/>
  <c r="J609" i="1"/>
  <c r="I609" i="1" a="1"/>
  <c r="I609" i="1"/>
  <c r="H609" i="1" a="1"/>
  <c r="H609" i="1"/>
  <c r="M596" i="1" a="1"/>
  <c r="M596" i="1" s="1"/>
  <c r="H593" i="1" a="1"/>
  <c r="H593" i="1"/>
  <c r="O595" i="1" a="1"/>
  <c r="O595" i="1" s="1"/>
  <c r="F593" i="1" a="1"/>
  <c r="F593" i="1" s="1"/>
  <c r="L593" i="1" a="1"/>
  <c r="L593" i="1" s="1"/>
  <c r="O593" i="1" a="1"/>
  <c r="O593" i="1"/>
  <c r="P596" i="1" a="1"/>
  <c r="P596" i="1"/>
  <c r="L596" i="1" a="1"/>
  <c r="L596" i="1" s="1"/>
  <c r="H596" i="1" a="1"/>
  <c r="H596" i="1" s="1"/>
  <c r="Q595" i="1" a="1"/>
  <c r="Q595" i="1"/>
  <c r="J592" i="1" a="1"/>
  <c r="J592" i="1"/>
  <c r="I592" i="1" a="1"/>
  <c r="I592" i="1"/>
  <c r="K596" i="1" a="1"/>
  <c r="K596" i="1"/>
  <c r="N592" i="1" a="1"/>
  <c r="N592" i="1"/>
  <c r="N595" i="1" a="1"/>
  <c r="N595" i="1"/>
  <c r="J595" i="1" a="1"/>
  <c r="J595" i="1" s="1"/>
  <c r="P592" i="1" a="1"/>
  <c r="P592" i="1" s="1"/>
  <c r="M592" i="1" a="1"/>
  <c r="M592" i="1"/>
  <c r="P593" i="1" a="1"/>
  <c r="P593" i="1"/>
  <c r="L595" i="1" a="1"/>
  <c r="L595" i="1"/>
  <c r="K595" i="1" a="1"/>
  <c r="K595" i="1"/>
  <c r="I593" i="1" a="1"/>
  <c r="I593" i="1" s="1"/>
  <c r="J596" i="1" a="1"/>
  <c r="J596" i="1"/>
  <c r="G596" i="1" a="1"/>
  <c r="G596" i="1" s="1"/>
  <c r="M595" i="1" a="1"/>
  <c r="M595" i="1" s="1"/>
  <c r="Q593" i="1" a="1"/>
  <c r="Q593" i="1"/>
  <c r="G592" i="1" a="1"/>
  <c r="G592" i="1"/>
  <c r="F596" i="1" a="1"/>
  <c r="F596" i="1" s="1"/>
  <c r="Q592" i="1" a="1"/>
  <c r="Q592" i="1" s="1"/>
  <c r="K593" i="1" a="1"/>
  <c r="K593" i="1" s="1"/>
  <c r="J593" i="1" a="1"/>
  <c r="J593" i="1"/>
  <c r="O592" i="1" a="1"/>
  <c r="O592" i="1" s="1"/>
  <c r="H592" i="1" a="1"/>
  <c r="H592" i="1"/>
  <c r="F592" i="1" a="1"/>
  <c r="F592" i="1"/>
  <c r="I596" i="1" a="1"/>
  <c r="I596" i="1"/>
  <c r="P595" i="1" a="1"/>
  <c r="P595" i="1" s="1"/>
  <c r="H595" i="1" a="1"/>
  <c r="H595" i="1"/>
  <c r="F595" i="1" a="1"/>
  <c r="F595" i="1" s="1"/>
  <c r="K592" i="1" a="1"/>
  <c r="K592" i="1"/>
  <c r="M593" i="1" a="1"/>
  <c r="M593" i="1" s="1"/>
  <c r="G593" i="1" a="1"/>
  <c r="G593" i="1" s="1"/>
  <c r="L592" i="1" a="1"/>
  <c r="L592" i="1" s="1"/>
  <c r="I595" i="1" a="1"/>
  <c r="I595" i="1" s="1"/>
  <c r="G595" i="1" a="1"/>
  <c r="G595" i="1" s="1"/>
  <c r="N593" i="1" a="1"/>
  <c r="N593" i="1" s="1"/>
  <c r="Q596" i="1" a="1"/>
  <c r="Q596" i="1"/>
  <c r="O596" i="1" a="1"/>
  <c r="O596" i="1"/>
  <c r="N596" i="1" a="1"/>
  <c r="N596" i="1" s="1"/>
  <c r="N588" i="1" a="1"/>
  <c r="N588" i="1" s="1"/>
  <c r="G589" i="1" a="1"/>
  <c r="G589" i="1" s="1"/>
  <c r="L584" i="1" a="1"/>
  <c r="L584" i="1"/>
  <c r="Q585" i="1" a="1"/>
  <c r="Q585" i="1"/>
  <c r="O588" i="1" a="1"/>
  <c r="O588" i="1" s="1"/>
  <c r="F585" i="1" a="1"/>
  <c r="F585" i="1"/>
  <c r="F584" i="1" a="1"/>
  <c r="F584" i="1" s="1"/>
  <c r="M588" i="1" a="1"/>
  <c r="M588" i="1" s="1"/>
  <c r="M585" i="1" a="1"/>
  <c r="M585" i="1"/>
  <c r="P585" i="1" a="1"/>
  <c r="P585" i="1"/>
  <c r="H585" i="1" a="1"/>
  <c r="H585" i="1"/>
  <c r="N584" i="1" a="1"/>
  <c r="N584" i="1"/>
  <c r="M584" i="1" a="1"/>
  <c r="M584" i="1"/>
  <c r="J584" i="1" a="1"/>
  <c r="J584" i="1"/>
  <c r="Q584" i="1" a="1"/>
  <c r="Q584" i="1"/>
  <c r="P588" i="1" a="1"/>
  <c r="P588" i="1" s="1"/>
  <c r="Q589" i="1" a="1"/>
  <c r="Q589" i="1" s="1"/>
  <c r="L588" i="1" a="1"/>
  <c r="L588" i="1"/>
  <c r="N589" i="1" a="1"/>
  <c r="N589" i="1"/>
  <c r="L589" i="1" a="1"/>
  <c r="L589" i="1" s="1"/>
  <c r="K589" i="1" a="1"/>
  <c r="K589" i="1"/>
  <c r="J589" i="1" a="1"/>
  <c r="J589" i="1"/>
  <c r="I589" i="1" a="1"/>
  <c r="I589" i="1"/>
  <c r="H589" i="1" a="1"/>
  <c r="H589" i="1"/>
  <c r="K588" i="1" a="1"/>
  <c r="K588" i="1"/>
  <c r="L585" i="1" a="1"/>
  <c r="L585" i="1" s="1"/>
  <c r="I584" i="1" a="1"/>
  <c r="I584" i="1" s="1"/>
  <c r="F589" i="1" a="1"/>
  <c r="F589" i="1" s="1"/>
  <c r="I585" i="1" a="1"/>
  <c r="I585" i="1" s="1"/>
  <c r="O584" i="1" a="1"/>
  <c r="O584" i="1" s="1"/>
  <c r="P584" i="1" a="1"/>
  <c r="P584" i="1"/>
  <c r="G584" i="1" a="1"/>
  <c r="G584" i="1"/>
  <c r="J588" i="1" a="1"/>
  <c r="J588" i="1" s="1"/>
  <c r="G588" i="1" a="1"/>
  <c r="G588" i="1" s="1"/>
  <c r="H584" i="1" a="1"/>
  <c r="H584" i="1" s="1"/>
  <c r="Q588" i="1" a="1"/>
  <c r="Q588" i="1"/>
  <c r="G585" i="1" a="1"/>
  <c r="G585" i="1"/>
  <c r="J585" i="1" a="1"/>
  <c r="J585" i="1"/>
  <c r="I588" i="1" a="1"/>
  <c r="I588" i="1"/>
  <c r="F588" i="1" a="1"/>
  <c r="F588" i="1" s="1"/>
  <c r="H588" i="1" a="1"/>
  <c r="H588" i="1"/>
  <c r="O585" i="1" a="1"/>
  <c r="O585" i="1" s="1"/>
  <c r="K585" i="1" a="1"/>
  <c r="K585" i="1" s="1"/>
  <c r="K584" i="1" a="1"/>
  <c r="K584" i="1" s="1"/>
  <c r="P589" i="1" a="1"/>
  <c r="P589" i="1"/>
  <c r="M589" i="1" a="1"/>
  <c r="M589" i="1" s="1"/>
  <c r="O589" i="1" a="1"/>
  <c r="O589" i="1"/>
  <c r="N585" i="1" a="1"/>
  <c r="N585" i="1" s="1"/>
  <c r="J31" i="1" a="1"/>
  <c r="J31" i="1"/>
  <c r="I31" i="1" a="1"/>
  <c r="I31" i="1" s="1"/>
  <c r="M30" i="1" a="1"/>
  <c r="M30" i="1" s="1"/>
  <c r="K31" i="1" a="1"/>
  <c r="K31" i="1"/>
  <c r="F30" i="1" a="1"/>
  <c r="F30" i="1" s="1"/>
  <c r="G30" i="1" a="1"/>
  <c r="G30" i="1"/>
  <c r="F31" i="1" a="1"/>
  <c r="F31" i="1"/>
  <c r="H30" i="1" a="1"/>
  <c r="H30" i="1"/>
  <c r="P31" i="1" a="1"/>
  <c r="P31" i="1"/>
  <c r="G31" i="1" a="1"/>
  <c r="G31" i="1"/>
  <c r="O31" i="1" a="1"/>
  <c r="O31" i="1"/>
  <c r="Q31" i="1" a="1"/>
  <c r="Q31" i="1" s="1"/>
  <c r="M31" i="1" a="1"/>
  <c r="M31" i="1"/>
  <c r="L31" i="1" a="1"/>
  <c r="L31" i="1" s="1"/>
  <c r="H31" i="1" a="1"/>
  <c r="H31" i="1"/>
  <c r="L30" i="1"/>
  <c r="I30" i="1" a="1"/>
  <c r="I30" i="1"/>
  <c r="N31" i="1" a="1"/>
  <c r="N31" i="1" s="1"/>
  <c r="N30" i="1" a="1"/>
  <c r="N30" i="1"/>
  <c r="Q30" i="1" a="1"/>
  <c r="Q30" i="1"/>
  <c r="Q1709" i="1" a="1"/>
  <c r="Q1709" i="1"/>
  <c r="L1708" i="1" a="1"/>
  <c r="L1708" i="1"/>
  <c r="P1708" i="1" a="1"/>
  <c r="P1708" i="1"/>
  <c r="I1709" i="1" a="1"/>
  <c r="I1709" i="1"/>
  <c r="N1709" i="1" a="1"/>
  <c r="N1709" i="1"/>
  <c r="O1708" i="1" a="1"/>
  <c r="O1708" i="1" s="1"/>
  <c r="P1709" i="1" a="1"/>
  <c r="P1709" i="1"/>
  <c r="M1709" i="1" a="1"/>
  <c r="M1709" i="1" s="1"/>
  <c r="L1709" i="1" a="1"/>
  <c r="L1709" i="1" s="1"/>
  <c r="N1708" i="1" a="1"/>
  <c r="N1708" i="1"/>
  <c r="K1708" i="1" a="1"/>
  <c r="K1708" i="1" s="1"/>
  <c r="J1709" i="1" a="1"/>
  <c r="J1709" i="1" s="1"/>
  <c r="F1709" i="1" a="1"/>
  <c r="F1709" i="1"/>
  <c r="M1708" i="1" a="1"/>
  <c r="M1708" i="1"/>
  <c r="H1709" i="1" a="1"/>
  <c r="H1709" i="1"/>
  <c r="K1709" i="1" a="1"/>
  <c r="K1709" i="1"/>
  <c r="O1709" i="1" a="1"/>
  <c r="O1709" i="1"/>
  <c r="G1709" i="1" a="1"/>
  <c r="G1709" i="1"/>
  <c r="Q1708" i="1" a="1"/>
  <c r="Q1708" i="1"/>
  <c r="J1708" i="1" a="1"/>
  <c r="J1708" i="1"/>
  <c r="I1708" i="1" a="1"/>
  <c r="I1708" i="1" s="1"/>
  <c r="H1708" i="1" a="1"/>
  <c r="H1708" i="1"/>
  <c r="F1708" i="1" a="1"/>
  <c r="F1708" i="1"/>
  <c r="G1708" i="1" a="1"/>
  <c r="G1708" i="1"/>
  <c r="K2049" i="1" a="1"/>
  <c r="K2049" i="1" s="1"/>
  <c r="L2049" i="1" a="1"/>
  <c r="L2049" i="1" s="1"/>
  <c r="Q2049" i="1" a="1"/>
  <c r="Q2049" i="1" s="1"/>
  <c r="M2049" i="1" a="1"/>
  <c r="M2049" i="1"/>
  <c r="O2049" i="1" a="1"/>
  <c r="O2049" i="1"/>
  <c r="P2049" i="1" a="1"/>
  <c r="P2049" i="1"/>
  <c r="N2049" i="1" a="1"/>
  <c r="N2049" i="1"/>
  <c r="N2048" i="1" a="1"/>
  <c r="N2048" i="1"/>
  <c r="H2044" i="1" a="1"/>
  <c r="H2044" i="1"/>
  <c r="J2046" i="1" a="1"/>
  <c r="J2046" i="1"/>
  <c r="O2044" i="1" a="1"/>
  <c r="O2044" i="1" s="1"/>
  <c r="I2044" i="1" a="1"/>
  <c r="I2044" i="1"/>
  <c r="H2045" i="1" a="1"/>
  <c r="H2045" i="1" s="1"/>
  <c r="P2048" i="1" a="1"/>
  <c r="P2048" i="1" s="1"/>
  <c r="M2048" i="1" a="1"/>
  <c r="M2048" i="1" s="1"/>
  <c r="L2048" i="1" a="1"/>
  <c r="L2048" i="1"/>
  <c r="M2047" i="1" a="1"/>
  <c r="M2047" i="1" s="1"/>
  <c r="I2047" i="1" a="1"/>
  <c r="I2047" i="1" s="1"/>
  <c r="L2046" i="1" a="1"/>
  <c r="L2046" i="1" s="1"/>
  <c r="M2045" i="1" a="1"/>
  <c r="M2045" i="1" s="1"/>
  <c r="N2046" i="1" a="1"/>
  <c r="N2046" i="1"/>
  <c r="I2046" i="1" a="1"/>
  <c r="I2046" i="1"/>
  <c r="N2045" i="1" a="1"/>
  <c r="N2045" i="1"/>
  <c r="K2048" i="1" a="1"/>
  <c r="K2048" i="1"/>
  <c r="J2048" i="1" a="1"/>
  <c r="J2048" i="1"/>
  <c r="J2045" i="1" a="1"/>
  <c r="J2045" i="1" s="1"/>
  <c r="G2048" i="1" a="1"/>
  <c r="G2048" i="1" s="1"/>
  <c r="G2047" i="1" a="1"/>
  <c r="G2047" i="1"/>
  <c r="F2048" i="1" a="1"/>
  <c r="F2048" i="1" s="1"/>
  <c r="F2047" i="1" a="1"/>
  <c r="F2047" i="1" s="1"/>
  <c r="K2045" i="1" a="1"/>
  <c r="K2045" i="1"/>
  <c r="Q2046" i="1" a="1"/>
  <c r="Q2046" i="1" s="1"/>
  <c r="M2044" i="1" a="1"/>
  <c r="M2044" i="1" s="1"/>
  <c r="P2046" i="1" a="1"/>
  <c r="P2046" i="1" s="1"/>
  <c r="H2046" i="1" a="1"/>
  <c r="H2046" i="1" s="1"/>
  <c r="K2044" i="1" a="1"/>
  <c r="K2044" i="1"/>
  <c r="Q2044" i="1" a="1"/>
  <c r="Q2044" i="1"/>
  <c r="F2046" i="1" a="1"/>
  <c r="F2046" i="1"/>
  <c r="F2045" i="1" a="1"/>
  <c r="F2045" i="1"/>
  <c r="L2044" i="1" a="1"/>
  <c r="L2044" i="1" s="1"/>
  <c r="J2044" i="1" a="1"/>
  <c r="J2044" i="1"/>
  <c r="G2044" i="1" a="1"/>
  <c r="G2044" i="1" s="1"/>
  <c r="L2047" i="1" a="1"/>
  <c r="L2047" i="1" s="1"/>
  <c r="K2047" i="1" a="1"/>
  <c r="K2047" i="1"/>
  <c r="H2048" i="1" a="1"/>
  <c r="H2048" i="1"/>
  <c r="O2047" i="1" a="1"/>
  <c r="O2047" i="1" s="1"/>
  <c r="P2045" i="1" a="1"/>
  <c r="P2045" i="1" s="1"/>
  <c r="O2046" i="1" a="1"/>
  <c r="O2046" i="1"/>
  <c r="Q2047" i="1" a="1"/>
  <c r="Q2047" i="1"/>
  <c r="P2047" i="1" a="1"/>
  <c r="P2047" i="1"/>
  <c r="N2047" i="1" a="1"/>
  <c r="N2047" i="1"/>
  <c r="J2047" i="1" a="1"/>
  <c r="J2047" i="1"/>
  <c r="I2045" i="1" a="1"/>
  <c r="I2045" i="1"/>
  <c r="O2045" i="1" a="1"/>
  <c r="O2045" i="1" s="1"/>
  <c r="P2044" i="1" a="1"/>
  <c r="P2044" i="1" s="1"/>
  <c r="H2047" i="1" a="1"/>
  <c r="H2047" i="1"/>
  <c r="M2046" i="1" a="1"/>
  <c r="M2046" i="1" s="1"/>
  <c r="K2046" i="1" a="1"/>
  <c r="K2046" i="1" s="1"/>
  <c r="N2044" i="1" a="1"/>
  <c r="N2044" i="1"/>
  <c r="Q2045" i="1" a="1"/>
  <c r="Q2045" i="1"/>
  <c r="I2048" i="1" a="1"/>
  <c r="I2048" i="1" s="1"/>
  <c r="G2045" i="1" a="1"/>
  <c r="G2045" i="1"/>
  <c r="J2049" i="1" a="1"/>
  <c r="J2049" i="1" s="1"/>
  <c r="G2046" i="1" a="1"/>
  <c r="G2046" i="1" s="1"/>
  <c r="H2049" i="1" a="1"/>
  <c r="H2049" i="1" s="1"/>
  <c r="Q2048" i="1" a="1"/>
  <c r="Q2048" i="1" s="1"/>
  <c r="L2045" i="1" a="1"/>
  <c r="L2045" i="1"/>
  <c r="I2049" i="1" a="1"/>
  <c r="I2049" i="1"/>
  <c r="G2049" i="1" a="1"/>
  <c r="G2049" i="1" s="1"/>
  <c r="F2049" i="1" a="1"/>
  <c r="F2049" i="1"/>
  <c r="O2048" i="1" a="1"/>
  <c r="O2048" i="1" s="1"/>
  <c r="O2043" i="1" a="1"/>
  <c r="O2043" i="1"/>
  <c r="K2043" i="1" a="1"/>
  <c r="K2043" i="1"/>
  <c r="F2040" i="1" a="1"/>
  <c r="F2040" i="1"/>
  <c r="Q2040" i="1" a="1"/>
  <c r="Q2040" i="1"/>
  <c r="J2043" i="1" a="1"/>
  <c r="J2043" i="1" s="1"/>
  <c r="I2043" i="1" a="1"/>
  <c r="I2043" i="1"/>
  <c r="G2040" i="1" a="1"/>
  <c r="G2040" i="1" s="1"/>
  <c r="L2042" i="1" a="1"/>
  <c r="L2042" i="1" s="1"/>
  <c r="O2042" i="1" a="1"/>
  <c r="O2042" i="1" s="1"/>
  <c r="M2042" i="1" a="1"/>
  <c r="M2042" i="1" s="1"/>
  <c r="I2042" i="1" a="1"/>
  <c r="I2042" i="1"/>
  <c r="P2040" i="1" a="1"/>
  <c r="P2040" i="1"/>
  <c r="K2041" i="1" a="1"/>
  <c r="K2041" i="1" s="1"/>
  <c r="L2040" i="1" a="1"/>
  <c r="L2040" i="1" s="1"/>
  <c r="N2039" i="1" a="1"/>
  <c r="N2039" i="1" s="1"/>
  <c r="G2042" i="1" a="1"/>
  <c r="G2042" i="1" s="1"/>
  <c r="O2040" i="1" a="1"/>
  <c r="O2040" i="1"/>
  <c r="H2043" i="1" a="1"/>
  <c r="H2043" i="1"/>
  <c r="H2042" i="1" a="1"/>
  <c r="H2042" i="1"/>
  <c r="J2039" i="1" a="1"/>
  <c r="J2039" i="1"/>
  <c r="M2041" i="1" a="1"/>
  <c r="M2041" i="1" s="1"/>
  <c r="M2039" i="1" a="1"/>
  <c r="M2039" i="1"/>
  <c r="H2039" i="1" a="1"/>
  <c r="H2039" i="1" s="1"/>
  <c r="O2039" i="1" a="1"/>
  <c r="O2039" i="1" s="1"/>
  <c r="F2039" i="1" a="1"/>
  <c r="F2039" i="1" s="1"/>
  <c r="I2039" i="1" a="1"/>
  <c r="I2039" i="1" s="1"/>
  <c r="F2042" i="1" a="1"/>
  <c r="F2042" i="1" s="1"/>
  <c r="J2040" i="1" a="1"/>
  <c r="J2040" i="1" s="1"/>
  <c r="Q2038" i="1" a="1"/>
  <c r="Q2038" i="1"/>
  <c r="K2040" i="1" a="1"/>
  <c r="K2040" i="1"/>
  <c r="F2041" i="1" a="1"/>
  <c r="F2041" i="1"/>
  <c r="I2040" i="1" a="1"/>
  <c r="I2040" i="1"/>
  <c r="F2044" i="1" a="1"/>
  <c r="F2044" i="1"/>
  <c r="N2043" i="1" a="1"/>
  <c r="N2043" i="1"/>
  <c r="M2043" i="1" a="1"/>
  <c r="M2043" i="1"/>
  <c r="P2039" i="1" a="1"/>
  <c r="P2039" i="1" s="1"/>
  <c r="L2043" i="1" a="1"/>
  <c r="L2043" i="1"/>
  <c r="K2042" i="1" a="1"/>
  <c r="K2042" i="1" s="1"/>
  <c r="N2041" i="1" a="1"/>
  <c r="N2041" i="1" s="1"/>
  <c r="O2038" i="1" a="1"/>
  <c r="O2038" i="1" s="1"/>
  <c r="H2041" i="1" a="1"/>
  <c r="H2041" i="1" s="1"/>
  <c r="L2039" i="1" a="1"/>
  <c r="L2039" i="1" s="1"/>
  <c r="F2043" i="1" a="1"/>
  <c r="F2043" i="1"/>
  <c r="N2040" i="1" a="1"/>
  <c r="N2040" i="1" s="1"/>
  <c r="G2039" i="1" a="1"/>
  <c r="G2039" i="1" s="1"/>
  <c r="Q2041" i="1" a="1"/>
  <c r="Q2041" i="1" s="1"/>
  <c r="O2041" i="1" a="1"/>
  <c r="O2041" i="1" s="1"/>
  <c r="J2041" i="1" a="1"/>
  <c r="J2041" i="1" s="1"/>
  <c r="Q2043" i="1" a="1"/>
  <c r="Q2043" i="1" s="1"/>
  <c r="L2041" i="1" a="1"/>
  <c r="L2041" i="1" s="1"/>
  <c r="N2042" i="1" a="1"/>
  <c r="N2042" i="1"/>
  <c r="J2042" i="1" a="1"/>
  <c r="J2042" i="1" s="1"/>
  <c r="H2040" i="1" a="1"/>
  <c r="H2040" i="1" s="1"/>
  <c r="K2039" i="1" a="1"/>
  <c r="K2039" i="1"/>
  <c r="Q2039" i="1" a="1"/>
  <c r="Q2039" i="1"/>
  <c r="M2040" i="1" a="1"/>
  <c r="M2040" i="1" s="1"/>
  <c r="Q2042" i="1" a="1"/>
  <c r="Q2042" i="1" s="1"/>
  <c r="G2043" i="1" a="1"/>
  <c r="G2043" i="1"/>
  <c r="P2042" i="1" a="1"/>
  <c r="P2042" i="1"/>
  <c r="G2041" i="1" a="1"/>
  <c r="G2041" i="1"/>
  <c r="P2041" i="1" a="1"/>
  <c r="P2041" i="1" s="1"/>
  <c r="I2041" i="1" a="1"/>
  <c r="I2041" i="1" s="1"/>
  <c r="P2038" i="1" a="1"/>
  <c r="P2038" i="1" s="1"/>
  <c r="P2043" i="1" a="1"/>
  <c r="P2043" i="1" s="1"/>
  <c r="J2036" i="1" a="1"/>
  <c r="J2036" i="1" s="1"/>
  <c r="J2034" i="1" a="1"/>
  <c r="J2034" i="1"/>
  <c r="Q2035" i="1" a="1"/>
  <c r="Q2035" i="1" s="1"/>
  <c r="O2035" i="1" a="1"/>
  <c r="O2035" i="1" s="1"/>
  <c r="N2035" i="1" a="1"/>
  <c r="N2035" i="1"/>
  <c r="Q2034" i="1" a="1"/>
  <c r="Q2034" i="1" s="1"/>
  <c r="L2035" i="1" a="1"/>
  <c r="L2035" i="1" s="1"/>
  <c r="J2035" i="1" a="1"/>
  <c r="J2035" i="1"/>
  <c r="M2034" i="1" a="1"/>
  <c r="M2034" i="1" s="1"/>
  <c r="I2035" i="1" a="1"/>
  <c r="I2035" i="1" s="1"/>
  <c r="M2032" i="1" a="1"/>
  <c r="M2032" i="1"/>
  <c r="M2031" i="1" s="1" a="1"/>
  <c r="M2031" i="1" s="1"/>
  <c r="N2034" i="1" a="1"/>
  <c r="N2034" i="1"/>
  <c r="L2034" i="1" a="1"/>
  <c r="L2034" i="1" s="1"/>
  <c r="K2034" i="1" a="1"/>
  <c r="K2034" i="1" s="1"/>
  <c r="I2034" i="1" a="1"/>
  <c r="I2034" i="1" s="1"/>
  <c r="P2032" i="1" a="1"/>
  <c r="P2032" i="1" s="1"/>
  <c r="P2031" i="1" s="1" a="1"/>
  <c r="P2031" i="1" s="1"/>
  <c r="N2038" i="1" a="1"/>
  <c r="N2038" i="1" s="1"/>
  <c r="I2037" i="1" a="1"/>
  <c r="I2037" i="1"/>
  <c r="M2038" i="1" a="1"/>
  <c r="M2038" i="1" s="1"/>
  <c r="J2037" i="1" a="1"/>
  <c r="J2037" i="1" s="1"/>
  <c r="H2034" i="1" a="1"/>
  <c r="H2034" i="1" s="1"/>
  <c r="G2034" i="1" a="1"/>
  <c r="G2034" i="1" s="1"/>
  <c r="H2035" i="1" a="1"/>
  <c r="H2035" i="1"/>
  <c r="L2038" i="1" a="1"/>
  <c r="L2038" i="1"/>
  <c r="G2035" i="1" a="1"/>
  <c r="G2035" i="1"/>
  <c r="K2038" i="1" a="1"/>
  <c r="K2038" i="1"/>
  <c r="O2034" i="1" a="1"/>
  <c r="O2034" i="1"/>
  <c r="J2038" i="1" a="1"/>
  <c r="J2038" i="1" s="1"/>
  <c r="Q2036" i="1" a="1"/>
  <c r="Q2036" i="1" s="1"/>
  <c r="I2038" i="1" a="1"/>
  <c r="I2038" i="1" s="1"/>
  <c r="H2038" i="1" a="1"/>
  <c r="H2038" i="1" s="1"/>
  <c r="O2037" i="1" a="1"/>
  <c r="O2037" i="1" s="1"/>
  <c r="G2038" i="1" a="1"/>
  <c r="G2038" i="1"/>
  <c r="L2037" i="1" a="1"/>
  <c r="L2037" i="1" s="1"/>
  <c r="N2036" i="1" a="1"/>
  <c r="N2036" i="1"/>
  <c r="P2034" i="1" a="1"/>
  <c r="P2034" i="1" s="1"/>
  <c r="F2038" i="1" a="1"/>
  <c r="F2038" i="1"/>
  <c r="M2037" i="1" a="1"/>
  <c r="M2037" i="1" s="1"/>
  <c r="H2037" i="1" a="1"/>
  <c r="H2037" i="1" s="1"/>
  <c r="L2036" i="1" a="1"/>
  <c r="L2036" i="1"/>
  <c r="H2036" i="1" a="1"/>
  <c r="H2036" i="1"/>
  <c r="F2034" i="1" a="1"/>
  <c r="F2034" i="1"/>
  <c r="O2032" i="1" a="1"/>
  <c r="O2032" i="1"/>
  <c r="O2031" i="1" s="1" a="1"/>
  <c r="O2031" i="1" s="1"/>
  <c r="Q2037" i="1" a="1"/>
  <c r="Q2037" i="1" s="1"/>
  <c r="G2036" i="1" a="1"/>
  <c r="G2036" i="1" s="1"/>
  <c r="P2037" i="1" a="1"/>
  <c r="P2037" i="1" s="1"/>
  <c r="N2032" i="1" a="1"/>
  <c r="N2032" i="1" s="1"/>
  <c r="N2031" i="1" s="1" a="1"/>
  <c r="N2031" i="1" s="1"/>
  <c r="N2037" i="1" a="1"/>
  <c r="N2037" i="1" s="1"/>
  <c r="P2035" i="1" a="1"/>
  <c r="P2035" i="1"/>
  <c r="K2036" i="1" a="1"/>
  <c r="K2036" i="1" s="1"/>
  <c r="F2037" i="1" a="1"/>
  <c r="F2037" i="1" s="1"/>
  <c r="F2036" i="1" a="1"/>
  <c r="F2036" i="1" s="1"/>
  <c r="K2037" i="1" a="1"/>
  <c r="K2037" i="1"/>
  <c r="G2037" i="1" a="1"/>
  <c r="G2037" i="1"/>
  <c r="P2036" i="1" a="1"/>
  <c r="P2036" i="1"/>
  <c r="Q2032" i="1" a="1"/>
  <c r="Q2032" i="1"/>
  <c r="O2036" i="1" a="1"/>
  <c r="O2036" i="1"/>
  <c r="M2036" i="1" a="1"/>
  <c r="M2036" i="1"/>
  <c r="I2036" i="1" a="1"/>
  <c r="I2036" i="1" s="1"/>
  <c r="M2035" i="1" a="1"/>
  <c r="M2035" i="1" s="1"/>
  <c r="F2035" i="1" a="1"/>
  <c r="F2035" i="1" s="1"/>
  <c r="K2035" i="1" a="1"/>
  <c r="K2035" i="1" s="1"/>
  <c r="F2029" i="1" a="1"/>
  <c r="F2029" i="1"/>
  <c r="F2028" i="1" s="1" a="1"/>
  <c r="F2028" i="1" s="1"/>
  <c r="L2032" i="1" a="1"/>
  <c r="L2032" i="1" s="1"/>
  <c r="L2031" i="1" s="1" a="1"/>
  <c r="L2031" i="1" s="1"/>
  <c r="J2032" i="1" a="1"/>
  <c r="J2032" i="1"/>
  <c r="J2031" i="1" s="1" a="1"/>
  <c r="J2031" i="1" s="1"/>
  <c r="Q2029" i="1" a="1"/>
  <c r="Q2029" i="1" s="1"/>
  <c r="L2026" i="1" a="1"/>
  <c r="L2026" i="1" s="1"/>
  <c r="K2032" i="1" a="1"/>
  <c r="K2032" i="1" s="1"/>
  <c r="K2031" i="1" s="1" a="1"/>
  <c r="K2031" i="1" s="1"/>
  <c r="I2032" i="1" a="1"/>
  <c r="I2032" i="1" s="1"/>
  <c r="I2031" i="1" s="1" a="1"/>
  <c r="I2031" i="1" s="1"/>
  <c r="H2032" i="1" a="1"/>
  <c r="H2032" i="1"/>
  <c r="G2032" i="1" a="1"/>
  <c r="G2032" i="1"/>
  <c r="G2031" i="1" s="1" a="1"/>
  <c r="G2031" i="1" s="1"/>
  <c r="M2028" i="1" a="1"/>
  <c r="M2028" i="1" s="1"/>
  <c r="F2032" i="1" a="1"/>
  <c r="F2032" i="1" s="1"/>
  <c r="F2031" i="1" s="1" a="1"/>
  <c r="F2031" i="1" s="1"/>
  <c r="Q2031" i="1" a="1"/>
  <c r="Q2031" i="1" s="1"/>
  <c r="K2029" i="1" a="1"/>
  <c r="K2029" i="1" s="1"/>
  <c r="K2028" i="1" s="1" a="1"/>
  <c r="K2028" i="1" s="1"/>
  <c r="N2026" i="1" a="1"/>
  <c r="N2026" i="1"/>
  <c r="K2026" i="1" a="1"/>
  <c r="K2026" i="1"/>
  <c r="H2031" i="1" a="1"/>
  <c r="H2031" i="1" s="1"/>
  <c r="M2029" i="1" a="1"/>
  <c r="M2029" i="1" s="1"/>
  <c r="O2029" i="1" a="1"/>
  <c r="O2029" i="1"/>
  <c r="Q2028" i="1" a="1"/>
  <c r="Q2028" i="1"/>
  <c r="I2029" i="1" a="1"/>
  <c r="I2029" i="1" s="1"/>
  <c r="I2028" i="1" s="1" a="1"/>
  <c r="I2028" i="1" s="1"/>
  <c r="M2026" i="1" a="1"/>
  <c r="M2026" i="1" s="1"/>
  <c r="P2029" i="1" a="1"/>
  <c r="P2029" i="1" s="1"/>
  <c r="P2028" i="1" s="1" a="1"/>
  <c r="P2028" i="1" s="1"/>
  <c r="N2029" i="1" a="1"/>
  <c r="N2029" i="1" s="1"/>
  <c r="N2028" i="1" s="1" a="1"/>
  <c r="N2028" i="1" s="1"/>
  <c r="L2029" i="1" a="1"/>
  <c r="L2029" i="1" s="1"/>
  <c r="L2028" i="1" s="1" a="1"/>
  <c r="L2028" i="1" s="1"/>
  <c r="P2026" i="1" a="1"/>
  <c r="P2026" i="1"/>
  <c r="O2028" i="1" a="1"/>
  <c r="O2028" i="1" s="1"/>
  <c r="H2029" i="1" a="1"/>
  <c r="H2029" i="1"/>
  <c r="H2028" i="1" s="1" a="1"/>
  <c r="H2028" i="1" s="1"/>
  <c r="J2029" i="1" a="1"/>
  <c r="J2029" i="1" s="1"/>
  <c r="J2028" i="1" s="1" a="1"/>
  <c r="J2028" i="1" s="1"/>
  <c r="G2029" i="1" a="1"/>
  <c r="G2029" i="1" s="1"/>
  <c r="G2028" i="1" s="1" a="1"/>
  <c r="G2028" i="1" s="1"/>
  <c r="O2026" i="1" a="1"/>
  <c r="O2026" i="1" s="1"/>
  <c r="Q2026" i="1" a="1"/>
  <c r="Q2026" i="1" s="1"/>
  <c r="N2023" i="1" a="1"/>
  <c r="N2023" i="1" s="1"/>
  <c r="N2025" i="1" a="1"/>
  <c r="N2025" i="1"/>
  <c r="M2025" i="1" a="1"/>
  <c r="M2025" i="1" s="1"/>
  <c r="K2025" i="1" a="1"/>
  <c r="K2025" i="1" s="1"/>
  <c r="J2025" i="1" a="1"/>
  <c r="J2025" i="1" s="1"/>
  <c r="H2025" i="1" a="1"/>
  <c r="H2025" i="1" s="1"/>
  <c r="O2023" i="1" a="1"/>
  <c r="O2023" i="1"/>
  <c r="J2023" i="1" a="1"/>
  <c r="J2023" i="1"/>
  <c r="I2023" i="1" a="1"/>
  <c r="I2023" i="1"/>
  <c r="H2023" i="1" a="1"/>
  <c r="H2023" i="1" s="1"/>
  <c r="G2025" i="1" a="1"/>
  <c r="G2025" i="1" s="1"/>
  <c r="J2026" i="1" a="1"/>
  <c r="J2026" i="1"/>
  <c r="P2023" i="1" a="1"/>
  <c r="P2023" i="1"/>
  <c r="M2023" i="1" a="1"/>
  <c r="M2023" i="1" s="1"/>
  <c r="I2026" i="1" a="1"/>
  <c r="I2026" i="1" s="1"/>
  <c r="P2025" i="1" a="1"/>
  <c r="P2025" i="1" s="1"/>
  <c r="Q2025" i="1" a="1"/>
  <c r="Q2025" i="1" s="1"/>
  <c r="I2025" i="1" a="1"/>
  <c r="I2025" i="1" s="1"/>
  <c r="H2026" i="1" a="1"/>
  <c r="H2026" i="1"/>
  <c r="G2026" i="1" a="1"/>
  <c r="G2026" i="1" s="1"/>
  <c r="G2023" i="1" a="1"/>
  <c r="G2023" i="1" s="1"/>
  <c r="F2026" i="1" a="1"/>
  <c r="F2026" i="1" s="1"/>
  <c r="L2025" i="1" a="1"/>
  <c r="L2025" i="1"/>
  <c r="L2023" i="1" a="1"/>
  <c r="L2023" i="1"/>
  <c r="O2025" i="1" a="1"/>
  <c r="O2025" i="1"/>
  <c r="F2025" i="1" a="1"/>
  <c r="F2025" i="1" s="1"/>
  <c r="Q2023" i="1" a="1"/>
  <c r="Q2023" i="1" s="1"/>
  <c r="K2023" i="1" a="1"/>
  <c r="K2023" i="1" s="1"/>
  <c r="F2023" i="1" a="1"/>
  <c r="F2023" i="1"/>
  <c r="Q19" i="1"/>
  <c r="Q18" i="1" s="1"/>
  <c r="P19" i="1"/>
  <c r="P18" i="1" s="1"/>
  <c r="O19" i="1"/>
  <c r="O18" i="1" s="1"/>
  <c r="N19" i="1"/>
  <c r="N18" i="1" s="1"/>
  <c r="M19" i="1"/>
  <c r="M18" i="1" s="1"/>
  <c r="L19" i="1"/>
  <c r="L18" i="1" s="1"/>
  <c r="K19" i="1"/>
  <c r="K18" i="1" s="1"/>
  <c r="J19" i="1"/>
  <c r="I19" i="1"/>
  <c r="I18" i="1" s="1"/>
  <c r="H19" i="1"/>
  <c r="G19" i="1"/>
  <c r="F19" i="1"/>
  <c r="J18" i="1"/>
  <c r="H18" i="1"/>
  <c r="G18" i="1"/>
  <c r="F18" i="1"/>
  <c r="L284" i="1" a="1"/>
  <c r="L284" i="1"/>
  <c r="L283" i="1" s="1"/>
  <c r="K284" i="1" a="1"/>
  <c r="K284" i="1"/>
  <c r="K283" i="1" s="1"/>
  <c r="P284" i="1" a="1"/>
  <c r="P284" i="1"/>
  <c r="P283" i="1" s="1"/>
  <c r="H284" i="1" a="1"/>
  <c r="H284" i="1"/>
  <c r="H283" i="1" s="1"/>
  <c r="O284" i="1" a="1"/>
  <c r="O284" i="1" s="1"/>
  <c r="J284" i="1" a="1"/>
  <c r="J284" i="1"/>
  <c r="J283" i="1" s="1"/>
  <c r="J382" i="1" s="1"/>
  <c r="J513" i="1" s="1"/>
  <c r="O275" i="1" a="1"/>
  <c r="O275" i="1" s="1"/>
  <c r="F284" i="1" a="1"/>
  <c r="F284" i="1"/>
  <c r="F283" i="1" s="1"/>
  <c r="M284" i="1" a="1"/>
  <c r="M284" i="1"/>
  <c r="M283" i="1" s="1"/>
  <c r="P275" i="1" a="1"/>
  <c r="P275" i="1"/>
  <c r="P274" i="1" s="1"/>
  <c r="Q275" i="1" a="1"/>
  <c r="Q275" i="1"/>
  <c r="Q274" i="1" s="1"/>
  <c r="I284" i="1" a="1"/>
  <c r="I284" i="1"/>
  <c r="I283" i="1" s="1"/>
  <c r="Q284" i="1" a="1"/>
  <c r="Q284" i="1" s="1"/>
  <c r="Q283" i="1" s="1"/>
  <c r="Q382" i="1" s="1"/>
  <c r="Q513" i="1" s="1"/>
  <c r="N284" i="1" a="1"/>
  <c r="N284" i="1"/>
  <c r="N383" i="1" s="1"/>
  <c r="N514" i="1" s="1"/>
  <c r="M275" i="1" a="1"/>
  <c r="M275" i="1"/>
  <c r="M364" i="1" s="1"/>
  <c r="G284" i="1" a="1"/>
  <c r="G284" i="1" s="1"/>
  <c r="G283" i="1" s="1"/>
  <c r="N275" i="1" a="1"/>
  <c r="N275" i="1" s="1"/>
  <c r="N274" i="1" s="1"/>
  <c r="N363" i="1" s="1"/>
  <c r="N504" i="1" s="1"/>
  <c r="L242" i="1" a="1"/>
  <c r="L242" i="1" s="1"/>
  <c r="L241" i="1" s="1"/>
  <c r="L316" i="1" s="1"/>
  <c r="L471" i="1" s="1"/>
  <c r="H242" i="1" a="1"/>
  <c r="H242" i="1" s="1"/>
  <c r="H317" i="1" s="1"/>
  <c r="H472" i="1" s="1"/>
  <c r="O242" i="1" a="1"/>
  <c r="O242" i="1" s="1"/>
  <c r="O241" i="1" s="1"/>
  <c r="L275" i="1" a="1"/>
  <c r="L275" i="1" s="1"/>
  <c r="L274" i="1" s="1"/>
  <c r="K275" i="1" a="1"/>
  <c r="K275" i="1"/>
  <c r="K274" i="1" s="1"/>
  <c r="K363" i="1" s="1"/>
  <c r="K504" i="1" s="1"/>
  <c r="J275" i="1" a="1"/>
  <c r="J275" i="1" s="1"/>
  <c r="F275" i="1" a="1"/>
  <c r="F275" i="1" s="1"/>
  <c r="F274" i="1" s="1"/>
  <c r="M242" i="1" a="1"/>
  <c r="M242" i="1" s="1"/>
  <c r="I242" i="1" a="1"/>
  <c r="I242" i="1" s="1"/>
  <c r="I317" i="1" s="1"/>
  <c r="I472" i="1" s="1"/>
  <c r="G242" i="1" a="1"/>
  <c r="G242" i="1"/>
  <c r="G317" i="1" s="1"/>
  <c r="G472" i="1" s="1"/>
  <c r="F242" i="1" a="1"/>
  <c r="F242" i="1" s="1"/>
  <c r="P242" i="1" a="1"/>
  <c r="P242" i="1"/>
  <c r="P241" i="1" s="1"/>
  <c r="I275" i="1" a="1"/>
  <c r="I275" i="1" s="1"/>
  <c r="G275" i="1" a="1"/>
  <c r="G275" i="1"/>
  <c r="G274" i="1" s="1"/>
  <c r="H275" i="1" a="1"/>
  <c r="H275" i="1" s="1"/>
  <c r="N242" i="1" a="1"/>
  <c r="N242" i="1" s="1"/>
  <c r="N241" i="1" s="1"/>
  <c r="N316" i="1" s="1"/>
  <c r="N471" i="1" s="1"/>
  <c r="J242" i="1" a="1"/>
  <c r="J242" i="1" s="1"/>
  <c r="K242" i="1" a="1"/>
  <c r="K242" i="1" s="1"/>
  <c r="K241" i="1" s="1"/>
  <c r="K316" i="1" s="1"/>
  <c r="K471" i="1" s="1"/>
  <c r="Q242" i="1" a="1"/>
  <c r="Q242" i="1" s="1"/>
  <c r="Q241" i="1" s="1"/>
  <c r="Q316" i="1" s="1"/>
  <c r="Q471" i="1" s="1"/>
  <c r="N199" i="1" a="1"/>
  <c r="N199" i="1"/>
  <c r="N198" i="1" s="1"/>
  <c r="M199" i="1" a="1"/>
  <c r="M199" i="1" s="1"/>
  <c r="M198" i="1" s="1"/>
  <c r="O199" i="1" a="1"/>
  <c r="O199" i="1" s="1"/>
  <c r="O198" i="1" s="1"/>
  <c r="O361" i="1" s="1"/>
  <c r="O428" i="1" s="1"/>
  <c r="H199" i="1" a="1"/>
  <c r="H199" i="1" s="1"/>
  <c r="H198" i="1" s="1"/>
  <c r="J199" i="1" a="1"/>
  <c r="J199" i="1" s="1"/>
  <c r="J198" i="1" s="1"/>
  <c r="J361" i="1" s="1"/>
  <c r="J428" i="1" s="1"/>
  <c r="I199" i="1" a="1"/>
  <c r="I199" i="1" s="1"/>
  <c r="I198" i="1" s="1"/>
  <c r="I361" i="1" s="1"/>
  <c r="I428" i="1" s="1"/>
  <c r="Q199" i="1" a="1"/>
  <c r="Q199" i="1"/>
  <c r="Q198" i="1" s="1"/>
  <c r="G199" i="1" a="1"/>
  <c r="G199" i="1"/>
  <c r="G198" i="1" s="1"/>
  <c r="F199" i="1" a="1"/>
  <c r="F199" i="1" s="1"/>
  <c r="F198" i="1" s="1"/>
  <c r="K199" i="1" a="1"/>
  <c r="K199" i="1"/>
  <c r="K198" i="1" s="1"/>
  <c r="K361" i="1" s="1"/>
  <c r="K428" i="1" s="1"/>
  <c r="P199" i="1" a="1"/>
  <c r="P199" i="1" s="1"/>
  <c r="P198" i="1" s="1"/>
  <c r="P361" i="1" s="1"/>
  <c r="P428" i="1" s="1"/>
  <c r="L199" i="1" a="1"/>
  <c r="L199" i="1"/>
  <c r="L198" i="1" s="1"/>
  <c r="L361" i="1" s="1"/>
  <c r="L428" i="1" s="1"/>
  <c r="K141" i="1" a="1"/>
  <c r="K141" i="1" s="1"/>
  <c r="J141" i="1" a="1"/>
  <c r="J141" i="1"/>
  <c r="P141" i="1" a="1"/>
  <c r="P141" i="1" s="1"/>
  <c r="O141" i="1" a="1"/>
  <c r="O141" i="1" s="1"/>
  <c r="I141" i="1" a="1"/>
  <c r="I141" i="1"/>
  <c r="L140" i="1" a="1"/>
  <c r="L140" i="1"/>
  <c r="Q138" i="1" a="1"/>
  <c r="Q138" i="1"/>
  <c r="K138" i="1" a="1"/>
  <c r="K138" i="1"/>
  <c r="O139" i="1" a="1"/>
  <c r="O139" i="1"/>
  <c r="J139" i="1" a="1"/>
  <c r="J139" i="1" s="1"/>
  <c r="I139" i="1" a="1"/>
  <c r="I139" i="1"/>
  <c r="G141" i="1" a="1"/>
  <c r="G141" i="1"/>
  <c r="F141" i="1" a="1"/>
  <c r="F141" i="1"/>
  <c r="Q140" i="1" a="1"/>
  <c r="Q140" i="1"/>
  <c r="O140" i="1" a="1"/>
  <c r="O140" i="1"/>
  <c r="M140" i="1" a="1"/>
  <c r="M140" i="1" s="1"/>
  <c r="I140" i="1" a="1"/>
  <c r="I140" i="1" s="1"/>
  <c r="F138" i="1" a="1"/>
  <c r="F138" i="1"/>
  <c r="P140" i="1" a="1"/>
  <c r="P140" i="1" s="1"/>
  <c r="N140" i="1" a="1"/>
  <c r="N140" i="1"/>
  <c r="H140" i="1" a="1"/>
  <c r="H140" i="1"/>
  <c r="G140" i="1" a="1"/>
  <c r="G140" i="1"/>
  <c r="L138" i="1" a="1"/>
  <c r="L138" i="1"/>
  <c r="M139" i="1" a="1"/>
  <c r="M139" i="1"/>
  <c r="O138" i="1" a="1"/>
  <c r="O138" i="1"/>
  <c r="M138" i="1" a="1"/>
  <c r="M138" i="1" s="1"/>
  <c r="J138" i="1" a="1"/>
  <c r="J138" i="1" s="1"/>
  <c r="I138" i="1" a="1"/>
  <c r="I138" i="1" s="1"/>
  <c r="H138" i="1" a="1"/>
  <c r="H138" i="1"/>
  <c r="G138" i="1" a="1"/>
  <c r="G138" i="1"/>
  <c r="K140" i="1" a="1"/>
  <c r="K140" i="1" s="1"/>
  <c r="J140" i="1" a="1"/>
  <c r="J140" i="1"/>
  <c r="F140" i="1" a="1"/>
  <c r="F140" i="1"/>
  <c r="Q139" i="1" a="1"/>
  <c r="Q139" i="1" s="1"/>
  <c r="N138" i="1" a="1"/>
  <c r="N138" i="1" s="1"/>
  <c r="N62" i="1" a="1"/>
  <c r="N62" i="1" s="1"/>
  <c r="J62" i="1" a="1"/>
  <c r="J62" i="1"/>
  <c r="L62" i="1" a="1"/>
  <c r="L62" i="1" s="1"/>
  <c r="H62" i="1" a="1"/>
  <c r="H62" i="1" s="1"/>
  <c r="P61" i="1" a="1"/>
  <c r="P61" i="1"/>
  <c r="M62" i="1" a="1"/>
  <c r="M62" i="1" s="1"/>
  <c r="P62" i="1" a="1"/>
  <c r="P62" i="1" s="1"/>
  <c r="G62" i="1" a="1"/>
  <c r="G62" i="1"/>
  <c r="F62" i="1" a="1"/>
  <c r="F62" i="1" s="1"/>
  <c r="I62" i="1" a="1"/>
  <c r="I62" i="1"/>
  <c r="Q61" i="1" a="1"/>
  <c r="Q61" i="1"/>
  <c r="K62" i="1" a="1"/>
  <c r="K62" i="1"/>
  <c r="Q62" i="1" a="1"/>
  <c r="Q62" i="1" s="1"/>
  <c r="O62" i="1" a="1"/>
  <c r="O62" i="1" s="1"/>
  <c r="O61" i="1" a="1"/>
  <c r="O61" i="1"/>
  <c r="M61" i="1" a="1"/>
  <c r="M61" i="1"/>
  <c r="L61" i="1" a="1"/>
  <c r="L61" i="1"/>
  <c r="F59" i="1" a="1"/>
  <c r="F59" i="1" s="1"/>
  <c r="Q59" i="1" a="1"/>
  <c r="Q59" i="1"/>
  <c r="I61" i="1" a="1"/>
  <c r="I61" i="1" s="1"/>
  <c r="H61" i="1" a="1"/>
  <c r="H61" i="1" s="1"/>
  <c r="G61" i="1" a="1"/>
  <c r="G61" i="1"/>
  <c r="O60" i="1" a="1"/>
  <c r="O60" i="1" s="1"/>
  <c r="J59" i="1" a="1"/>
  <c r="J59" i="1"/>
  <c r="N60" i="1" a="1"/>
  <c r="N60" i="1"/>
  <c r="M60" i="1" a="1"/>
  <c r="M60" i="1"/>
  <c r="L60" i="1" a="1"/>
  <c r="L60" i="1" s="1"/>
  <c r="K60" i="1" a="1"/>
  <c r="K60" i="1" s="1"/>
  <c r="N59" i="1" a="1"/>
  <c r="N59" i="1" s="1"/>
  <c r="J60" i="1" a="1"/>
  <c r="J60" i="1" s="1"/>
  <c r="I60" i="1" a="1"/>
  <c r="I60" i="1" s="1"/>
  <c r="O59" i="1" a="1"/>
  <c r="O59" i="1"/>
  <c r="L59" i="1" a="1"/>
  <c r="L59" i="1" s="1"/>
  <c r="G59" i="1" a="1"/>
  <c r="G59" i="1" s="1"/>
  <c r="H59" i="1" a="1"/>
  <c r="H59" i="1"/>
  <c r="K61" i="1" a="1"/>
  <c r="K61" i="1"/>
  <c r="J61" i="1" a="1"/>
  <c r="J61" i="1" s="1"/>
  <c r="H60" i="1" a="1"/>
  <c r="H60" i="1" s="1"/>
  <c r="F60" i="1" a="1"/>
  <c r="F60" i="1"/>
  <c r="M59" i="1" a="1"/>
  <c r="M59" i="1"/>
  <c r="F61" i="1" a="1"/>
  <c r="F61" i="1"/>
  <c r="Q60" i="1" a="1"/>
  <c r="Q60" i="1" s="1"/>
  <c r="P59" i="1" a="1"/>
  <c r="P59" i="1" s="1"/>
  <c r="K59" i="1" a="1"/>
  <c r="K59" i="1" s="1"/>
  <c r="P60" i="1" a="1"/>
  <c r="P60" i="1"/>
  <c r="I59" i="1" a="1"/>
  <c r="I59" i="1"/>
  <c r="G60" i="1" a="1"/>
  <c r="G60" i="1" s="1"/>
  <c r="N61" i="1" a="1"/>
  <c r="N61" i="1"/>
  <c r="M53" i="1" a="1"/>
  <c r="M53" i="1" s="1"/>
  <c r="P53" i="1" a="1"/>
  <c r="P53" i="1" s="1"/>
  <c r="F53" i="1" a="1"/>
  <c r="F53" i="1" s="1"/>
  <c r="G55" i="1" a="1"/>
  <c r="G55" i="1"/>
  <c r="Q54" i="1" a="1"/>
  <c r="Q54" i="1"/>
  <c r="P54" i="1" a="1"/>
  <c r="P54" i="1"/>
  <c r="I53" i="1" a="1"/>
  <c r="I53" i="1"/>
  <c r="K54" i="1" a="1"/>
  <c r="K54" i="1" s="1"/>
  <c r="Q52" i="1" a="1"/>
  <c r="Q52" i="1" s="1"/>
  <c r="O53" i="1" a="1"/>
  <c r="O53" i="1" s="1"/>
  <c r="L53" i="1" a="1"/>
  <c r="L53" i="1" s="1"/>
  <c r="Q55" i="1" a="1"/>
  <c r="Q55" i="1" s="1"/>
  <c r="N52" i="1" a="1"/>
  <c r="N52" i="1"/>
  <c r="P55" i="1" a="1"/>
  <c r="P55" i="1" s="1"/>
  <c r="O55" i="1" a="1"/>
  <c r="O55" i="1" s="1"/>
  <c r="M52" i="1" a="1"/>
  <c r="M52" i="1"/>
  <c r="L55" i="1" a="1"/>
  <c r="L55" i="1" s="1"/>
  <c r="N55" i="1" a="1"/>
  <c r="N55" i="1"/>
  <c r="I55" i="1" a="1"/>
  <c r="I55" i="1" s="1"/>
  <c r="I54" i="1" a="1"/>
  <c r="I54" i="1"/>
  <c r="O54" i="1" a="1"/>
  <c r="O54" i="1"/>
  <c r="F52" i="1" a="1"/>
  <c r="F52" i="1"/>
  <c r="N53" i="1" a="1"/>
  <c r="N53" i="1" s="1"/>
  <c r="G52" i="1" a="1"/>
  <c r="G52" i="1"/>
  <c r="J54" i="1" a="1"/>
  <c r="J54" i="1" s="1"/>
  <c r="I52" i="1" a="1"/>
  <c r="I52" i="1" s="1"/>
  <c r="H52" i="1" a="1"/>
  <c r="H52" i="1" s="1"/>
  <c r="O52" i="1" a="1"/>
  <c r="O52" i="1" s="1"/>
  <c r="K52" i="1" a="1"/>
  <c r="K52" i="1" s="1"/>
  <c r="K53" i="1" a="1"/>
  <c r="K53" i="1" s="1"/>
  <c r="M55" i="1" a="1"/>
  <c r="M55" i="1" s="1"/>
  <c r="F54" i="1" a="1"/>
  <c r="F54" i="1"/>
  <c r="P52" i="1" a="1"/>
  <c r="P52" i="1" s="1"/>
  <c r="F55" i="1" a="1"/>
  <c r="F55" i="1"/>
  <c r="G54" i="1" a="1"/>
  <c r="G54" i="1"/>
  <c r="H53" i="1" a="1"/>
  <c r="H53" i="1"/>
  <c r="K55" i="1" a="1"/>
  <c r="K55" i="1" s="1"/>
  <c r="Q53" i="1" a="1"/>
  <c r="Q53" i="1" s="1"/>
  <c r="J55" i="1" a="1"/>
  <c r="J55" i="1" s="1"/>
  <c r="H55" i="1" a="1"/>
  <c r="H55" i="1" s="1"/>
  <c r="N54" i="1" a="1"/>
  <c r="N54" i="1" s="1"/>
  <c r="J53" i="1" a="1"/>
  <c r="J53" i="1" s="1"/>
  <c r="J52" i="1" a="1"/>
  <c r="J52" i="1" s="1"/>
  <c r="M54" i="1" a="1"/>
  <c r="M54" i="1" s="1"/>
  <c r="G53" i="1" a="1"/>
  <c r="G53" i="1" s="1"/>
  <c r="L52" i="1" a="1"/>
  <c r="L52" i="1" s="1"/>
  <c r="H54" i="1" a="1"/>
  <c r="H54" i="1"/>
  <c r="L54" i="1" a="1"/>
  <c r="L54" i="1" s="1"/>
  <c r="K15" i="1" a="1"/>
  <c r="K15" i="1"/>
  <c r="I15" i="1" a="1"/>
  <c r="I15" i="1"/>
  <c r="J15" i="1" a="1"/>
  <c r="J15" i="1"/>
  <c r="L15" i="1" a="1"/>
  <c r="L15" i="1" s="1"/>
  <c r="Q15" i="1" a="1"/>
  <c r="Q15" i="1" s="1"/>
  <c r="P15" i="1" a="1"/>
  <c r="P15" i="1" s="1"/>
  <c r="N15" i="1" a="1"/>
  <c r="N15" i="1" s="1"/>
  <c r="M15" i="1" a="1"/>
  <c r="M15" i="1" s="1"/>
  <c r="O15" i="1" a="1"/>
  <c r="O15" i="1" s="1"/>
  <c r="K14" i="1" a="1"/>
  <c r="K14" i="1" s="1"/>
  <c r="G14" i="1" a="1"/>
  <c r="G14" i="1" s="1"/>
  <c r="I14" i="1" a="1"/>
  <c r="I14" i="1"/>
  <c r="P13" i="1" a="1"/>
  <c r="P13" i="1"/>
  <c r="H14" i="1" a="1"/>
  <c r="H14" i="1" s="1"/>
  <c r="Q13" i="1" a="1"/>
  <c r="Q13" i="1"/>
  <c r="N13" i="1" a="1"/>
  <c r="N13" i="1"/>
  <c r="I13" i="1" a="1"/>
  <c r="I13" i="1"/>
  <c r="J13" i="1" a="1"/>
  <c r="J13" i="1" s="1"/>
  <c r="M13" i="1" a="1"/>
  <c r="M13" i="1" s="1"/>
  <c r="K13" i="1" a="1"/>
  <c r="K13" i="1" s="1"/>
  <c r="F13" i="1" a="1"/>
  <c r="F13" i="1" s="1"/>
  <c r="O13" i="1" a="1"/>
  <c r="O13" i="1" s="1"/>
  <c r="Q14" i="1" a="1"/>
  <c r="Q14" i="1" s="1"/>
  <c r="J14" i="1" a="1"/>
  <c r="J14" i="1" s="1"/>
  <c r="H15" i="1" a="1"/>
  <c r="H15" i="1" s="1"/>
  <c r="G15" i="1" a="1"/>
  <c r="G15" i="1" s="1"/>
  <c r="F15" i="1" a="1"/>
  <c r="F15" i="1" s="1"/>
  <c r="P14" i="1" a="1"/>
  <c r="P14" i="1"/>
  <c r="H13" i="1" a="1"/>
  <c r="H13" i="1" s="1"/>
  <c r="O14" i="1" a="1"/>
  <c r="O14" i="1"/>
  <c r="M14" i="1" a="1"/>
  <c r="M14" i="1"/>
  <c r="F14" i="1" a="1"/>
  <c r="F14" i="1"/>
  <c r="L13" i="1" a="1"/>
  <c r="L13" i="1" s="1"/>
  <c r="G13" i="1" a="1"/>
  <c r="G13" i="1" s="1"/>
  <c r="N14" i="1" a="1"/>
  <c r="N14" i="1" s="1"/>
  <c r="L14" i="1" a="1"/>
  <c r="L14" i="1" s="1"/>
  <c r="L56" i="1" a="1"/>
  <c r="L56" i="1"/>
  <c r="I56" i="1" a="1"/>
  <c r="I56" i="1"/>
  <c r="K56" i="1" a="1"/>
  <c r="K56" i="1" s="1"/>
  <c r="M56" i="1" a="1"/>
  <c r="M56" i="1" s="1"/>
  <c r="J56" i="1" a="1"/>
  <c r="J56" i="1"/>
  <c r="Q56" i="1" a="1"/>
  <c r="Q56" i="1"/>
  <c r="F56" i="1" a="1"/>
  <c r="F56" i="1"/>
  <c r="H56" i="1" a="1"/>
  <c r="H56" i="1"/>
  <c r="N56" i="1" a="1"/>
  <c r="N56" i="1"/>
  <c r="P56" i="1" a="1"/>
  <c r="P56" i="1"/>
  <c r="O56" i="1" a="1"/>
  <c r="O56" i="1"/>
  <c r="G56" i="1" a="1"/>
  <c r="G56" i="1"/>
  <c r="N50" i="1" a="1"/>
  <c r="N50" i="1"/>
  <c r="Q50" i="1" a="1"/>
  <c r="Q50" i="1"/>
  <c r="L50" i="1" a="1"/>
  <c r="L50" i="1"/>
  <c r="M50" i="1" a="1"/>
  <c r="M50" i="1"/>
  <c r="O50" i="1" a="1"/>
  <c r="O50" i="1" s="1"/>
  <c r="P50" i="1" a="1"/>
  <c r="P50" i="1"/>
  <c r="J44" i="1" a="1"/>
  <c r="J44" i="1" s="1"/>
  <c r="N43" i="1" a="1"/>
  <c r="N43" i="1" s="1"/>
  <c r="I44" i="1" a="1"/>
  <c r="I44" i="1"/>
  <c r="N45" i="1" a="1"/>
  <c r="N45" i="1"/>
  <c r="M44" i="1" a="1"/>
  <c r="M44" i="1"/>
  <c r="G44" i="1" a="1"/>
  <c r="G44" i="1"/>
  <c r="H44" i="1" a="1"/>
  <c r="H44" i="1"/>
  <c r="K50" i="1" a="1"/>
  <c r="K50" i="1"/>
  <c r="G50" i="1" a="1"/>
  <c r="G50" i="1"/>
  <c r="J50" i="1" a="1"/>
  <c r="J50" i="1"/>
  <c r="H50" i="1" a="1"/>
  <c r="H50" i="1"/>
  <c r="F50" i="1" a="1"/>
  <c r="F50" i="1"/>
  <c r="K44" i="1" a="1"/>
  <c r="K44" i="1" s="1"/>
  <c r="F45" i="1" a="1"/>
  <c r="F45" i="1" s="1"/>
  <c r="Q45" i="1" a="1"/>
  <c r="Q45" i="1" s="1"/>
  <c r="M45" i="1" a="1"/>
  <c r="M45" i="1"/>
  <c r="L45" i="1" a="1"/>
  <c r="L45" i="1"/>
  <c r="H45" i="1" a="1"/>
  <c r="H45" i="1"/>
  <c r="Q44" i="1" a="1"/>
  <c r="Q44" i="1"/>
  <c r="P44" i="1" a="1"/>
  <c r="P44" i="1"/>
  <c r="F44" i="1" a="1"/>
  <c r="F44" i="1"/>
  <c r="N44" i="1" a="1"/>
  <c r="N44" i="1"/>
  <c r="Q43" i="1" a="1"/>
  <c r="Q43" i="1"/>
  <c r="P43" i="1" a="1"/>
  <c r="P43" i="1"/>
  <c r="L44" i="1" a="1"/>
  <c r="L44" i="1"/>
  <c r="O43" i="1" a="1"/>
  <c r="O43" i="1"/>
  <c r="J45" i="1" a="1"/>
  <c r="J45" i="1" s="1"/>
  <c r="I50" i="1" a="1"/>
  <c r="I50" i="1"/>
  <c r="O44" i="1" a="1"/>
  <c r="O44" i="1"/>
  <c r="G45" i="1" a="1"/>
  <c r="G45" i="1" s="1"/>
  <c r="P45" i="1" a="1"/>
  <c r="P45" i="1" s="1"/>
  <c r="O45" i="1" a="1"/>
  <c r="O45" i="1"/>
  <c r="K45" i="1" a="1"/>
  <c r="K45" i="1"/>
  <c r="I45" i="1" a="1"/>
  <c r="I45" i="1"/>
  <c r="M43" i="1" a="1"/>
  <c r="M43" i="1"/>
  <c r="Q28" i="1" a="1"/>
  <c r="Q28" i="1"/>
  <c r="I43" i="1" a="1"/>
  <c r="I43" i="1"/>
  <c r="L43" i="1" a="1"/>
  <c r="L43" i="1"/>
  <c r="K43" i="1" a="1"/>
  <c r="K43" i="1"/>
  <c r="J43" i="1" a="1"/>
  <c r="J43" i="1"/>
  <c r="H43" i="1" a="1"/>
  <c r="H43" i="1" s="1"/>
  <c r="G43" i="1" a="1"/>
  <c r="G43" i="1"/>
  <c r="F43" i="1" a="1"/>
  <c r="F43" i="1"/>
  <c r="P28" i="1" a="1"/>
  <c r="P28" i="1" s="1"/>
  <c r="O26" i="1" a="1"/>
  <c r="O26" i="1"/>
  <c r="I28" i="1" a="1"/>
  <c r="I28" i="1"/>
  <c r="K27" i="1" a="1"/>
  <c r="K27" i="1"/>
  <c r="I27" i="1" a="1"/>
  <c r="I27" i="1"/>
  <c r="Q26" i="1" a="1"/>
  <c r="Q26" i="1"/>
  <c r="G27" i="1" a="1"/>
  <c r="G27" i="1"/>
  <c r="M27" i="1" a="1"/>
  <c r="M27" i="1"/>
  <c r="J26" i="1" a="1"/>
  <c r="J26" i="1"/>
  <c r="Q27" i="1" a="1"/>
  <c r="Q27" i="1"/>
  <c r="N26" i="1" a="1"/>
  <c r="N26" i="1"/>
  <c r="P27" i="1" a="1"/>
  <c r="P27" i="1" s="1"/>
  <c r="N27" i="1" a="1"/>
  <c r="N27" i="1"/>
  <c r="M26" i="1" a="1"/>
  <c r="M26" i="1"/>
  <c r="K26" i="1" a="1"/>
  <c r="K26" i="1"/>
  <c r="K28" i="1" a="1"/>
  <c r="K28" i="1" s="1"/>
  <c r="O27" i="1" a="1"/>
  <c r="O27" i="1" s="1"/>
  <c r="L26" i="1" a="1"/>
  <c r="L26" i="1"/>
  <c r="M28" i="1" a="1"/>
  <c r="M28" i="1"/>
  <c r="L28" i="1" a="1"/>
  <c r="L28" i="1"/>
  <c r="H28" i="1" a="1"/>
  <c r="H28" i="1"/>
  <c r="G28" i="1" a="1"/>
  <c r="G28" i="1"/>
  <c r="H27" i="1" a="1"/>
  <c r="H27" i="1"/>
  <c r="F28" i="1" a="1"/>
  <c r="F28" i="1"/>
  <c r="L27" i="1" a="1"/>
  <c r="L27" i="1"/>
  <c r="P26" i="1" a="1"/>
  <c r="P26" i="1" s="1"/>
  <c r="O28" i="1" a="1"/>
  <c r="O28" i="1"/>
  <c r="N28" i="1" a="1"/>
  <c r="N28" i="1"/>
  <c r="F27" i="1" a="1"/>
  <c r="F27" i="1"/>
  <c r="J27" i="1" a="1"/>
  <c r="J27" i="1" s="1"/>
  <c r="J28" i="1" a="1"/>
  <c r="J28" i="1"/>
  <c r="J24" i="1" a="1"/>
  <c r="J24" i="1"/>
  <c r="L24" i="1" a="1"/>
  <c r="L24" i="1"/>
  <c r="G24" i="1" a="1"/>
  <c r="G24" i="1"/>
  <c r="K25" i="1" a="1"/>
  <c r="K25" i="1"/>
  <c r="F25" i="1" a="1"/>
  <c r="F25" i="1"/>
  <c r="H24" i="1" a="1"/>
  <c r="H24" i="1"/>
  <c r="J25" i="1" a="1"/>
  <c r="J25" i="1"/>
  <c r="N24" i="1" a="1"/>
  <c r="N24" i="1"/>
  <c r="L25" i="1" a="1"/>
  <c r="L25" i="1" s="1"/>
  <c r="H25" i="1" a="1"/>
  <c r="H25" i="1"/>
  <c r="I26" i="1" a="1"/>
  <c r="I26" i="1"/>
  <c r="M25" i="1" a="1"/>
  <c r="M25" i="1"/>
  <c r="P24" i="1" a="1"/>
  <c r="P24" i="1"/>
  <c r="I24" i="1" a="1"/>
  <c r="I24" i="1" s="1"/>
  <c r="P25" i="1" a="1"/>
  <c r="P25" i="1" s="1"/>
  <c r="K24" i="1" a="1"/>
  <c r="K24" i="1"/>
  <c r="Q24" i="1" a="1"/>
  <c r="Q24" i="1"/>
  <c r="F24" i="1" a="1"/>
  <c r="F24" i="1"/>
  <c r="H26" i="1" a="1"/>
  <c r="H26" i="1"/>
  <c r="G26" i="1" a="1"/>
  <c r="G26" i="1"/>
  <c r="F26" i="1" a="1"/>
  <c r="F26" i="1"/>
  <c r="Q25" i="1" a="1"/>
  <c r="Q25" i="1"/>
  <c r="O25" i="1" a="1"/>
  <c r="O25" i="1" s="1"/>
  <c r="I25" i="1" a="1"/>
  <c r="I25" i="1"/>
  <c r="G25" i="1" a="1"/>
  <c r="G25" i="1"/>
  <c r="N25" i="1" a="1"/>
  <c r="N25" i="1"/>
  <c r="O24" i="1" a="1"/>
  <c r="O24" i="1"/>
  <c r="M24" i="1" a="1"/>
  <c r="M24" i="1" s="1"/>
  <c r="M17" i="1" a="1"/>
  <c r="M17" i="1"/>
  <c r="Q21" i="1" a="1"/>
  <c r="Q21" i="1"/>
  <c r="N21" i="1" a="1"/>
  <c r="N21" i="1"/>
  <c r="I17" i="1" a="1"/>
  <c r="I17" i="1"/>
  <c r="I21" i="1" a="1"/>
  <c r="I21" i="1"/>
  <c r="G17" i="1" a="1"/>
  <c r="G17" i="1"/>
  <c r="H21" i="1" a="1"/>
  <c r="H21" i="1"/>
  <c r="N17" i="1" a="1"/>
  <c r="N17" i="1"/>
  <c r="L17" i="1" a="1"/>
  <c r="L17" i="1" s="1"/>
  <c r="H16" i="1" a="1"/>
  <c r="H16" i="1"/>
  <c r="P16" i="1" a="1"/>
  <c r="P16" i="1"/>
  <c r="G16" i="1" a="1"/>
  <c r="G16" i="1"/>
  <c r="P21" i="1" a="1"/>
  <c r="P21" i="1"/>
  <c r="O21" i="1" a="1"/>
  <c r="O21" i="1"/>
  <c r="J17" i="1" a="1"/>
  <c r="J17" i="1" s="1"/>
  <c r="P17" i="1" a="1"/>
  <c r="P17" i="1" s="1"/>
  <c r="M21" i="1" a="1"/>
  <c r="M21" i="1"/>
  <c r="Q16" i="1" a="1"/>
  <c r="Q16" i="1"/>
  <c r="J16" i="1" a="1"/>
  <c r="J16" i="1"/>
  <c r="K21" i="1" a="1"/>
  <c r="K21" i="1"/>
  <c r="O17" i="1" a="1"/>
  <c r="O17" i="1"/>
  <c r="I16" i="1" a="1"/>
  <c r="I16" i="1"/>
  <c r="Q17" i="1" a="1"/>
  <c r="Q17" i="1" s="1"/>
  <c r="K16" i="1" a="1"/>
  <c r="K16" i="1"/>
  <c r="G21" i="1" a="1"/>
  <c r="G21" i="1"/>
  <c r="O16" i="1" a="1"/>
  <c r="O16" i="1"/>
  <c r="M16" i="1" a="1"/>
  <c r="M16" i="1"/>
  <c r="F16" i="1" a="1"/>
  <c r="F16" i="1"/>
  <c r="K17" i="1" a="1"/>
  <c r="K17" i="1" s="1"/>
  <c r="H17" i="1" a="1"/>
  <c r="H17" i="1"/>
  <c r="F21" i="1" a="1"/>
  <c r="F21" i="1"/>
  <c r="F17" i="1" a="1"/>
  <c r="F17" i="1"/>
  <c r="L16" i="1" a="1"/>
  <c r="L16" i="1"/>
  <c r="N16" i="1" a="1"/>
  <c r="N16" i="1"/>
  <c r="L21" i="1" a="1"/>
  <c r="L21" i="1"/>
  <c r="J21" i="1" a="1"/>
  <c r="J21" i="1"/>
  <c r="I11" i="1" a="1"/>
  <c r="I11" i="1"/>
  <c r="H11" i="1" a="1"/>
  <c r="H11" i="1"/>
  <c r="G10" i="1" a="1"/>
  <c r="G10" i="1"/>
  <c r="M10" i="1" a="1"/>
  <c r="M10" i="1"/>
  <c r="P10" i="1" a="1"/>
  <c r="P10" i="1"/>
  <c r="H10" i="1" a="1"/>
  <c r="H10" i="1"/>
  <c r="Q10" i="1" a="1"/>
  <c r="Q10" i="1" s="1"/>
  <c r="Q11" i="1" a="1"/>
  <c r="Q11" i="1"/>
  <c r="L11" i="1" a="1"/>
  <c r="L11" i="1"/>
  <c r="O10" i="1" a="1"/>
  <c r="O10" i="1"/>
  <c r="K10" i="1" a="1"/>
  <c r="K10" i="1"/>
  <c r="N10" i="1" a="1"/>
  <c r="N10" i="1"/>
  <c r="M11" i="1" a="1"/>
  <c r="M11" i="1"/>
  <c r="J11" i="1" a="1"/>
  <c r="J11" i="1"/>
  <c r="L10" i="1" a="1"/>
  <c r="L10" i="1"/>
  <c r="N11" i="1" a="1"/>
  <c r="N11" i="1"/>
  <c r="F11" i="1" a="1"/>
  <c r="F11" i="1"/>
  <c r="G11" i="1" a="1"/>
  <c r="G11" i="1"/>
  <c r="K11" i="1" a="1"/>
  <c r="K11" i="1"/>
  <c r="P11" i="1" a="1"/>
  <c r="P11" i="1"/>
  <c r="O11" i="1" a="1"/>
  <c r="O11" i="1" s="1"/>
  <c r="J10" i="1" a="1"/>
  <c r="J10" i="1"/>
  <c r="I10" i="1" a="1"/>
  <c r="I10" i="1"/>
  <c r="K7" i="1" a="1"/>
  <c r="K7" i="1"/>
  <c r="J7" i="1" a="1"/>
  <c r="J7" i="1"/>
  <c r="I7" i="1" a="1"/>
  <c r="I7" i="1"/>
  <c r="G7" i="1" a="1"/>
  <c r="G7" i="1"/>
  <c r="O6" i="1" a="1"/>
  <c r="O6" i="1"/>
  <c r="J6" i="1" a="1"/>
  <c r="J6" i="1"/>
  <c r="N4" i="1" a="1"/>
  <c r="N4" i="1"/>
  <c r="K4" i="1" a="1"/>
  <c r="K4" i="1"/>
  <c r="L4" i="1" a="1"/>
  <c r="L4" i="1"/>
  <c r="F4" i="1" a="1"/>
  <c r="F4" i="1"/>
  <c r="G6" i="1" a="1"/>
  <c r="G6" i="1"/>
  <c r="L5" i="1" a="1"/>
  <c r="L5" i="1" s="1"/>
  <c r="K5" i="1" a="1"/>
  <c r="K5" i="1"/>
  <c r="P5" i="1" a="1"/>
  <c r="P5" i="1"/>
  <c r="P4" i="1" a="1"/>
  <c r="P4" i="1"/>
  <c r="H4" i="1" a="1"/>
  <c r="H4" i="1"/>
  <c r="F5" i="1" a="1"/>
  <c r="F5" i="1"/>
  <c r="M4" i="1" a="1"/>
  <c r="M4" i="1"/>
  <c r="G5" i="1" a="1"/>
  <c r="G5" i="1"/>
  <c r="F10" i="1" a="1"/>
  <c r="F10" i="1"/>
  <c r="Q9" i="1" a="1"/>
  <c r="Q9" i="1"/>
  <c r="O4" i="1" a="1"/>
  <c r="O4" i="1"/>
  <c r="M9" i="1" a="1"/>
  <c r="M9" i="1"/>
  <c r="N7" i="1" a="1"/>
  <c r="N7" i="1"/>
  <c r="J4" i="1" a="1"/>
  <c r="J4" i="1"/>
  <c r="P6" i="1" a="1"/>
  <c r="P6" i="1" s="1"/>
  <c r="L6" i="1" a="1"/>
  <c r="L6" i="1"/>
  <c r="P9" i="1" a="1"/>
  <c r="P9" i="1"/>
  <c r="M6" i="1" a="1"/>
  <c r="M6" i="1"/>
  <c r="O9" i="1" a="1"/>
  <c r="O9" i="1"/>
  <c r="P7" i="1" a="1"/>
  <c r="P7" i="1"/>
  <c r="I6" i="1" a="1"/>
  <c r="I6" i="1"/>
  <c r="G4" i="1" a="1"/>
  <c r="G4" i="1"/>
  <c r="H9" i="1" a="1"/>
  <c r="H9" i="1"/>
  <c r="L7" i="1" a="1"/>
  <c r="L7" i="1"/>
  <c r="O5" i="1" a="1"/>
  <c r="O5" i="1"/>
  <c r="Q7" i="1" a="1"/>
  <c r="Q7" i="1"/>
  <c r="H6" i="1" a="1"/>
  <c r="H6" i="1"/>
  <c r="Q5" i="1" a="1"/>
  <c r="Q5" i="1"/>
  <c r="G9" i="1" a="1"/>
  <c r="G9" i="1" s="1"/>
  <c r="F7" i="1" a="1"/>
  <c r="F7" i="1"/>
  <c r="M7" i="1" a="1"/>
  <c r="M7" i="1"/>
  <c r="H7" i="1" a="1"/>
  <c r="H7" i="1"/>
  <c r="Q6" i="1" a="1"/>
  <c r="Q6" i="1"/>
  <c r="J9" i="1" a="1"/>
  <c r="J9" i="1"/>
  <c r="L9" i="1" a="1"/>
  <c r="L9" i="1"/>
  <c r="F9" i="1" a="1"/>
  <c r="F9" i="1"/>
  <c r="N6" i="1" a="1"/>
  <c r="N6" i="1"/>
  <c r="N5" i="1" a="1"/>
  <c r="N5" i="1"/>
  <c r="K6" i="1" a="1"/>
  <c r="K6" i="1"/>
  <c r="M5" i="1" a="1"/>
  <c r="M5" i="1"/>
  <c r="I5" i="1" a="1"/>
  <c r="I5" i="1"/>
  <c r="Q4" i="1" a="1"/>
  <c r="Q4" i="1"/>
  <c r="I4" i="1" a="1"/>
  <c r="I4" i="1" s="1"/>
  <c r="H5" i="1" a="1"/>
  <c r="H5" i="1"/>
  <c r="N9" i="1" a="1"/>
  <c r="N9" i="1"/>
  <c r="O7" i="1" a="1"/>
  <c r="O7" i="1"/>
  <c r="F6" i="1" a="1"/>
  <c r="F6" i="1"/>
  <c r="K9" i="1" a="1"/>
  <c r="K9" i="1"/>
  <c r="I9" i="1" a="1"/>
  <c r="I9" i="1"/>
  <c r="J5" i="1" a="1"/>
  <c r="J5" i="1"/>
  <c r="Q1688" i="1"/>
  <c r="M1688" i="1"/>
  <c r="L1283" i="1"/>
  <c r="K1283" i="1"/>
  <c r="L1282" i="1"/>
  <c r="N1203" i="1"/>
  <c r="L222" i="1"/>
  <c r="L221" i="1"/>
  <c r="H127" i="1"/>
  <c r="I127" i="1"/>
  <c r="J127" i="1"/>
  <c r="K127" i="1"/>
  <c r="L127" i="1"/>
  <c r="M127" i="1"/>
  <c r="N127" i="1"/>
  <c r="O127" i="1"/>
  <c r="P127" i="1"/>
  <c r="Q127" i="1"/>
  <c r="G130" i="1"/>
  <c r="I130" i="1"/>
  <c r="J130" i="1"/>
  <c r="K130" i="1"/>
  <c r="L130" i="1"/>
  <c r="M130" i="1"/>
  <c r="N130" i="1"/>
  <c r="O130" i="1"/>
  <c r="M742" i="1" l="1" a="1"/>
  <c r="M742" i="1" s="1"/>
  <c r="M744" i="1" s="1" a="1"/>
  <c r="M744" i="1" s="1"/>
  <c r="O742" i="1" a="1"/>
  <c r="O742" i="1" s="1"/>
  <c r="O744" i="1" s="1" a="1"/>
  <c r="O744" i="1" s="1"/>
  <c r="O726" i="1" a="1"/>
  <c r="O726" i="1" s="1"/>
  <c r="O728" i="1" s="1" a="1"/>
  <c r="O728" i="1" s="1"/>
  <c r="J362" i="1"/>
  <c r="J429" i="1" s="1"/>
  <c r="I274" i="1"/>
  <c r="I363" i="1" s="1"/>
  <c r="I504" i="1" s="1"/>
  <c r="I364" i="1"/>
  <c r="M362" i="1"/>
  <c r="M429" i="1" s="1"/>
  <c r="H783" i="1"/>
  <c r="H786" i="1"/>
  <c r="H787" i="1" s="1"/>
  <c r="M241" i="1"/>
  <c r="M316" i="1" s="1"/>
  <c r="M471" i="1" s="1"/>
  <c r="M317" i="1"/>
  <c r="M472" i="1" s="1"/>
  <c r="O383" i="1"/>
  <c r="O514" i="1" s="1"/>
  <c r="O283" i="1"/>
  <c r="O382" i="1" s="1"/>
  <c r="O513" i="1" s="1"/>
  <c r="J274" i="1"/>
  <c r="J363" i="1" s="1"/>
  <c r="J504" i="1" s="1"/>
  <c r="J364" i="1"/>
  <c r="O114" i="1"/>
  <c r="O362" i="1"/>
  <c r="O429" i="1" s="1"/>
  <c r="P362" i="1"/>
  <c r="P429" i="1" s="1"/>
  <c r="J742" i="1" a="1"/>
  <c r="J742" i="1" s="1"/>
  <c r="J744" i="1" s="1" a="1"/>
  <c r="J744" i="1" s="1"/>
  <c r="J317" i="1"/>
  <c r="J472" i="1" s="1"/>
  <c r="J241" i="1"/>
  <c r="G363" i="1"/>
  <c r="G504" i="1" s="1"/>
  <c r="H364" i="1"/>
  <c r="H274" i="1"/>
  <c r="H363" i="1"/>
  <c r="H504" i="1" s="1"/>
  <c r="M726" i="1" a="1"/>
  <c r="M726" i="1" s="1"/>
  <c r="M728" i="1" s="1" a="1"/>
  <c r="M728" i="1" s="1"/>
  <c r="O317" i="1"/>
  <c r="O472" i="1" s="1"/>
  <c r="N726" i="1" a="1"/>
  <c r="N726" i="1" s="1"/>
  <c r="N728" i="1" s="1" a="1"/>
  <c r="N728" i="1" s="1"/>
  <c r="K364" i="1"/>
  <c r="Q126" i="1"/>
  <c r="Q269" i="1" s="1"/>
  <c r="Q258" i="1" s="1"/>
  <c r="F318" i="1"/>
  <c r="F473" i="1" s="1"/>
  <c r="N324" i="1"/>
  <c r="N479" i="1" s="1"/>
  <c r="N141" i="1" a="1"/>
  <c r="N141" i="1" s="1"/>
  <c r="P123" i="1"/>
  <c r="K318" i="1"/>
  <c r="K473" i="1" s="1"/>
  <c r="G364" i="1"/>
  <c r="J119" i="1"/>
  <c r="J315" i="1"/>
  <c r="J420" i="1" s="1"/>
  <c r="N364" i="1"/>
  <c r="F382" i="1"/>
  <c r="F513" i="1" s="1"/>
  <c r="G124" i="1"/>
  <c r="G114" i="1" s="1"/>
  <c r="G320" i="1"/>
  <c r="G475" i="1" s="1"/>
  <c r="F124" i="1"/>
  <c r="F325" i="1"/>
  <c r="F480" i="1" s="1"/>
  <c r="H124" i="1"/>
  <c r="H320" i="1"/>
  <c r="H475" i="1" s="1"/>
  <c r="L126" i="1"/>
  <c r="L322" i="1"/>
  <c r="L477" i="1" s="1"/>
  <c r="H382" i="1"/>
  <c r="H513" i="1" s="1"/>
  <c r="Q317" i="1"/>
  <c r="Q472" i="1" s="1"/>
  <c r="I382" i="1"/>
  <c r="I513" i="1" s="1"/>
  <c r="L124" i="1"/>
  <c r="L128" i="1"/>
  <c r="H315" i="1"/>
  <c r="H420" i="1" s="1"/>
  <c r="J325" i="1"/>
  <c r="J480" i="1" s="1"/>
  <c r="H383" i="1"/>
  <c r="H514" i="1" s="1"/>
  <c r="J320" i="1"/>
  <c r="J475" i="1" s="1"/>
  <c r="J124" i="1"/>
  <c r="J114" i="1" s="1"/>
  <c r="N322" i="1"/>
  <c r="N477" i="1" s="1"/>
  <c r="N126" i="1"/>
  <c r="N114" i="1" s="1"/>
  <c r="K382" i="1"/>
  <c r="K513" i="1" s="1"/>
  <c r="O124" i="1"/>
  <c r="N315" i="1"/>
  <c r="N420" i="1" s="1"/>
  <c r="H322" i="1"/>
  <c r="H477" i="1" s="1"/>
  <c r="K383" i="1"/>
  <c r="K514" i="1" s="1"/>
  <c r="H141" i="1" a="1"/>
  <c r="H141" i="1" s="1"/>
  <c r="F742" i="1" a="1"/>
  <c r="F742" i="1" s="1"/>
  <c r="F744" i="1" s="1" a="1"/>
  <c r="F744" i="1" s="1"/>
  <c r="F726" i="1" a="1"/>
  <c r="F726" i="1" s="1"/>
  <c r="F728" i="1" s="1" a="1"/>
  <c r="F728" i="1" s="1"/>
  <c r="J316" i="1"/>
  <c r="J471" i="1" s="1"/>
  <c r="F361" i="1"/>
  <c r="F428" i="1" s="1"/>
  <c r="F383" i="1"/>
  <c r="F514" i="1" s="1"/>
  <c r="J385" i="1"/>
  <c r="J516" i="1" s="1"/>
  <c r="I122" i="1"/>
  <c r="I114" i="1" s="1"/>
  <c r="H130" i="1"/>
  <c r="H323" i="1"/>
  <c r="H478" i="1" s="1"/>
  <c r="L129" i="1"/>
  <c r="L325" i="1"/>
  <c r="L480" i="1" s="1"/>
  <c r="P382" i="1"/>
  <c r="P513" i="1" s="1"/>
  <c r="H129" i="1"/>
  <c r="H114" i="1" s="1"/>
  <c r="H316" i="1"/>
  <c r="H471" i="1" s="1"/>
  <c r="P383" i="1"/>
  <c r="P514" i="1" s="1"/>
  <c r="I323" i="1"/>
  <c r="I478" i="1" s="1"/>
  <c r="G321" i="1"/>
  <c r="G476" i="1" s="1"/>
  <c r="G361" i="1"/>
  <c r="G428" i="1" s="1"/>
  <c r="J122" i="1"/>
  <c r="O319" i="1"/>
  <c r="O474" i="1" s="1"/>
  <c r="L362" i="1"/>
  <c r="L429" i="1" s="1"/>
  <c r="L364" i="1"/>
  <c r="Q384" i="1"/>
  <c r="Q515" i="1" s="1"/>
  <c r="P315" i="1"/>
  <c r="P420" i="1" s="1"/>
  <c r="G316" i="1"/>
  <c r="G471" i="1" s="1"/>
  <c r="M141" i="1" a="1"/>
  <c r="M141" i="1" s="1"/>
  <c r="H726" i="1" a="1"/>
  <c r="H726" i="1" s="1"/>
  <c r="H728" i="1" s="1" a="1"/>
  <c r="H728" i="1" s="1"/>
  <c r="H314" i="1"/>
  <c r="H419" i="1" s="1"/>
  <c r="P325" i="1"/>
  <c r="P480" i="1" s="1"/>
  <c r="H361" i="1"/>
  <c r="H428" i="1" s="1"/>
  <c r="L363" i="1"/>
  <c r="L504" i="1" s="1"/>
  <c r="P138" i="1" a="1"/>
  <c r="P138" i="1" s="1"/>
  <c r="I726" i="1" a="1"/>
  <c r="I726" i="1" s="1"/>
  <c r="I728" i="1" s="1" a="1"/>
  <c r="I728" i="1" s="1"/>
  <c r="Q726" i="1" a="1"/>
  <c r="Q726" i="1" s="1"/>
  <c r="Q728" i="1" s="1" a="1"/>
  <c r="Q728" i="1" s="1"/>
  <c r="Q380" i="1"/>
  <c r="Q437" i="1" s="1"/>
  <c r="N283" i="1"/>
  <c r="N382" i="1" s="1"/>
  <c r="N513" i="1" s="1"/>
  <c r="K119" i="1"/>
  <c r="K114" i="1" s="1"/>
  <c r="J726" i="1" a="1"/>
  <c r="J726" i="1" s="1"/>
  <c r="J728" i="1" s="1" a="1"/>
  <c r="J728" i="1" s="1"/>
  <c r="F362" i="1"/>
  <c r="F429" i="1" s="1"/>
  <c r="F363" i="1"/>
  <c r="F504" i="1" s="1"/>
  <c r="J380" i="1"/>
  <c r="J437" i="1" s="1"/>
  <c r="F316" i="1"/>
  <c r="F471" i="1" s="1"/>
  <c r="K322" i="1"/>
  <c r="K477" i="1" s="1"/>
  <c r="G362" i="1"/>
  <c r="G429" i="1" s="1"/>
  <c r="L119" i="1"/>
  <c r="L114" i="1" s="1"/>
  <c r="P129" i="1"/>
  <c r="K320" i="1"/>
  <c r="K475" i="1" s="1"/>
  <c r="H122" i="1"/>
  <c r="H318" i="1"/>
  <c r="H473" i="1" s="1"/>
  <c r="P322" i="1"/>
  <c r="P477" i="1" s="1"/>
  <c r="P126" i="1"/>
  <c r="L382" i="1"/>
  <c r="L513" i="1" s="1"/>
  <c r="L121" i="1"/>
  <c r="L383" i="1"/>
  <c r="L514" i="1" s="1"/>
  <c r="P121" i="1"/>
  <c r="P114" i="1" s="1"/>
  <c r="G127" i="1"/>
  <c r="Q320" i="1"/>
  <c r="Q475" i="1" s="1"/>
  <c r="M325" i="1"/>
  <c r="M480" i="1" s="1"/>
  <c r="M129" i="1"/>
  <c r="M114" i="1" s="1"/>
  <c r="I316" i="1"/>
  <c r="I471" i="1" s="1"/>
  <c r="Q383" i="1"/>
  <c r="Q514" i="1" s="1"/>
  <c r="K314" i="1"/>
  <c r="K419" i="1" s="1"/>
  <c r="O323" i="1"/>
  <c r="O478" i="1" s="1"/>
  <c r="O385" i="1"/>
  <c r="O516" i="1" s="1"/>
  <c r="M119" i="1"/>
  <c r="G241" i="1"/>
  <c r="Q903" i="1"/>
  <c r="Q925" i="1"/>
  <c r="Q924" i="1" s="1"/>
  <c r="Q899" i="1"/>
  <c r="G726" i="1" a="1"/>
  <c r="G726" i="1" s="1"/>
  <c r="G728" i="1" s="1" a="1"/>
  <c r="G728" i="1" s="1"/>
  <c r="G742" i="1" a="1"/>
  <c r="G742" i="1" s="1"/>
  <c r="G744" i="1" s="1" a="1"/>
  <c r="G744" i="1" s="1"/>
  <c r="Q141" i="1" a="1"/>
  <c r="Q141" i="1" s="1"/>
  <c r="L314" i="1"/>
  <c r="L419" i="1" s="1"/>
  <c r="P316" i="1"/>
  <c r="P471" i="1" s="1"/>
  <c r="H241" i="1"/>
  <c r="M320" i="1"/>
  <c r="M475" i="1" s="1"/>
  <c r="K786" i="1"/>
  <c r="K787" i="1" s="1"/>
  <c r="F895" i="1"/>
  <c r="F925" i="1"/>
  <c r="F924" i="1" s="1"/>
  <c r="F903" i="1"/>
  <c r="K380" i="1"/>
  <c r="K437" i="1" s="1"/>
  <c r="M274" i="1"/>
  <c r="M363" i="1" s="1"/>
  <c r="M504" i="1" s="1"/>
  <c r="M361" i="1"/>
  <c r="M428" i="1" s="1"/>
  <c r="L786" i="1"/>
  <c r="L787" i="1" s="1"/>
  <c r="F317" i="1"/>
  <c r="F472" i="1" s="1"/>
  <c r="N361" i="1"/>
  <c r="N428" i="1" s="1"/>
  <c r="F364" i="1"/>
  <c r="Q119" i="1"/>
  <c r="K317" i="1"/>
  <c r="K472" i="1" s="1"/>
  <c r="F120" i="1"/>
  <c r="H742" i="1" a="1"/>
  <c r="H742" i="1" s="1"/>
  <c r="H744" i="1" s="1" a="1"/>
  <c r="H744" i="1" s="1"/>
  <c r="Q361" i="1"/>
  <c r="Q428" i="1" s="1"/>
  <c r="N317" i="1"/>
  <c r="N472" i="1" s="1"/>
  <c r="N323" i="1"/>
  <c r="N478" i="1" s="1"/>
  <c r="J383" i="1"/>
  <c r="J514" i="1" s="1"/>
  <c r="P925" i="1"/>
  <c r="P924" i="1" s="1"/>
  <c r="P899" i="1"/>
  <c r="P903" i="1"/>
  <c r="H925" i="1"/>
  <c r="H924" i="1" s="1"/>
  <c r="H899" i="1"/>
  <c r="H902" i="1"/>
  <c r="H903" i="1"/>
  <c r="K925" i="1"/>
  <c r="K924" i="1" s="1"/>
  <c r="K902" i="1"/>
  <c r="K903" i="1"/>
  <c r="K899" i="1"/>
  <c r="M902" i="1"/>
  <c r="M903" i="1"/>
  <c r="M925" i="1"/>
  <c r="M924" i="1" s="1"/>
  <c r="M899" i="1"/>
  <c r="G925" i="1"/>
  <c r="G924" i="1" s="1"/>
  <c r="G903" i="1"/>
  <c r="G902" i="1"/>
  <c r="G899" i="1"/>
  <c r="N902" i="1"/>
  <c r="N925" i="1"/>
  <c r="N924" i="1" s="1"/>
  <c r="N899" i="1"/>
  <c r="J925" i="1"/>
  <c r="J924" i="1" s="1"/>
  <c r="J903" i="1"/>
  <c r="J902" i="1"/>
  <c r="J899" i="1"/>
  <c r="O902" i="1"/>
  <c r="O899" i="1"/>
  <c r="Q902" i="1"/>
  <c r="I925" i="1"/>
  <c r="I924" i="1" s="1"/>
  <c r="I899" i="1"/>
  <c r="I903" i="1"/>
  <c r="I902" i="1"/>
  <c r="L925" i="1"/>
  <c r="L924" i="1" s="1"/>
  <c r="L903" i="1"/>
  <c r="L899" i="1"/>
  <c r="P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111" i="1"/>
  <c r="Q105" i="1"/>
  <c r="Q147" i="1"/>
  <c r="Q159" i="1"/>
  <c r="Q168" i="1"/>
  <c r="Q563" i="1" s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M769" i="1" s="1"/>
  <c r="M861" i="1" s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M866" i="1" s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Q114" i="1" l="1"/>
  <c r="F902" i="1"/>
  <c r="F899" i="1"/>
  <c r="N799" i="1"/>
  <c r="M2061" i="1"/>
  <c r="I104" i="1"/>
  <c r="G109" i="1"/>
  <c r="N2235" i="1"/>
  <c r="L1633" i="1"/>
  <c r="G100" i="1"/>
  <c r="I109" i="1"/>
  <c r="Q987" i="1"/>
  <c r="Q986" i="1" s="1"/>
  <c r="H100" i="1"/>
  <c r="P2276" i="1"/>
  <c r="P2272" i="1" s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L1497" i="1" s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N1824" i="1" s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Q356" i="1" s="1"/>
  <c r="Q501" i="1" s="1"/>
  <c r="Q49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644" i="1" s="1"/>
  <c r="Q575" i="1"/>
  <c r="Q211" i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440" i="1"/>
  <c r="Q1681" i="1"/>
  <c r="Q51" i="1"/>
  <c r="Q2315" i="1"/>
  <c r="Q2313" i="1"/>
  <c r="Q2276" i="1"/>
  <c r="Q1843" i="1"/>
  <c r="Q1498" i="1"/>
  <c r="Q1533" i="1"/>
  <c r="Q1043" i="1"/>
  <c r="Q1096" i="1" s="1"/>
  <c r="Q693" i="1"/>
  <c r="Q1734" i="1"/>
  <c r="Q47" i="1"/>
  <c r="Q46" i="1" s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N1843" i="1" s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M2272" i="1" s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L2050" i="1" s="1"/>
  <c r="P1645" i="1"/>
  <c r="P1640" i="1" s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69" i="1" s="1"/>
  <c r="N861" i="1" s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L604" i="1" s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M604" i="1" s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13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P1114" i="1"/>
  <c r="L1114" i="1"/>
  <c r="P1099" i="1"/>
  <c r="L920" i="1"/>
  <c r="L1043" i="1"/>
  <c r="L1096" i="1" s="1"/>
  <c r="O920" i="1"/>
  <c r="N2234" i="1"/>
  <c r="N1731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M2002" i="1"/>
  <c r="N1903" i="1"/>
  <c r="O1559" i="1"/>
  <c r="L1541" i="1"/>
  <c r="M1903" i="1"/>
  <c r="L1903" i="1"/>
  <c r="N1862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O1006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1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M350" i="1"/>
  <c r="M495" i="1" s="1"/>
  <c r="M484" i="1" s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N634" i="1" s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617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L1593" i="1"/>
  <c r="P1862" i="1"/>
  <c r="O2050" i="1"/>
  <c r="L1609" i="1"/>
  <c r="M1511" i="1"/>
  <c r="L644" i="1"/>
  <c r="L1658" i="1"/>
  <c r="L1659" i="1" s="1"/>
  <c r="Q1740" i="1"/>
  <c r="O1511" i="1"/>
  <c r="L1570" i="1"/>
  <c r="L210" i="1"/>
  <c r="L182" i="1" s="1"/>
  <c r="L181" i="1" s="1"/>
  <c r="M1047" i="1"/>
  <c r="L441" i="1"/>
  <c r="O1602" i="1"/>
  <c r="N2272" i="1"/>
  <c r="N882" i="1"/>
  <c r="O1862" i="1"/>
  <c r="M1652" i="1"/>
  <c r="N1562" i="1"/>
  <c r="P738" i="1" a="1"/>
  <c r="P738" i="1" s="1"/>
  <c r="P736" i="1" a="1"/>
  <c r="P736" i="1" s="1"/>
  <c r="L1136" i="1"/>
  <c r="Q2050" i="1"/>
  <c r="P1005" i="1"/>
  <c r="P1002" i="1" s="1"/>
  <c r="M1497" i="1"/>
  <c r="Q200" i="1"/>
  <c r="N2050" i="1"/>
  <c r="Q1555" i="1"/>
  <c r="Q679" i="1"/>
  <c r="L634" i="1"/>
  <c r="L1005" i="1"/>
  <c r="L1002" i="1" s="1"/>
  <c r="L1070" i="1"/>
  <c r="M1546" i="1"/>
  <c r="M1314" i="1"/>
  <c r="M1206" i="1"/>
  <c r="Q1862" i="1"/>
  <c r="L1862" i="1"/>
  <c r="M1617" i="1"/>
  <c r="O1160" i="1"/>
  <c r="O1555" i="1"/>
  <c r="L1759" i="1"/>
  <c r="N1497" i="1"/>
  <c r="M1071" i="1"/>
  <c r="L200" i="1"/>
  <c r="Q1885" i="1"/>
  <c r="M736" i="1" a="1"/>
  <c r="M736" i="1" s="1"/>
  <c r="M738" i="1" a="1"/>
  <c r="M738" i="1" s="1"/>
  <c r="M2050" i="1"/>
  <c r="M1759" i="1"/>
  <c r="P1047" i="1"/>
  <c r="M1160" i="1"/>
  <c r="O2253" i="1"/>
  <c r="M38" i="1"/>
  <c r="M1727" i="1" s="1"/>
  <c r="M1658" i="1"/>
  <c r="M1659" i="1" s="1"/>
  <c r="L1546" i="1"/>
  <c r="L1555" i="1"/>
  <c r="N1183" i="1"/>
  <c r="Q1602" i="1"/>
  <c r="Q1759" i="1"/>
  <c r="N1609" i="1"/>
  <c r="O575" i="1"/>
  <c r="P1160" i="1"/>
  <c r="M1183" i="1"/>
  <c r="M1593" i="1"/>
  <c r="M2295" i="1"/>
  <c r="Q2234" i="1"/>
  <c r="L1330" i="1"/>
  <c r="M1070" i="1"/>
  <c r="L1206" i="1"/>
  <c r="L1344" i="1"/>
  <c r="O1885" i="1"/>
  <c r="O1652" i="1"/>
  <c r="O1740" i="1"/>
  <c r="L1562" i="1"/>
  <c r="L1511" i="1"/>
  <c r="O440" i="1"/>
  <c r="M1414" i="1"/>
  <c r="L1414" i="1"/>
  <c r="L1428" i="1"/>
  <c r="N1759" i="1"/>
  <c r="Q63" i="1"/>
  <c r="M1602" i="1"/>
  <c r="M1428" i="1"/>
  <c r="L2272" i="1"/>
  <c r="L1652" i="1"/>
  <c r="P1511" i="1"/>
  <c r="M1824" i="1"/>
  <c r="L1885" i="1"/>
  <c r="P1759" i="1"/>
  <c r="Q49" i="1"/>
  <c r="Q1098" i="1"/>
  <c r="Q1093" i="1" s="1"/>
  <c r="M1555" i="1"/>
  <c r="L624" i="1"/>
  <c r="N1593" i="1"/>
  <c r="Q590" i="1"/>
  <c r="L1160" i="1"/>
  <c r="L1618" i="1"/>
  <c r="L1429" i="1"/>
  <c r="L1345" i="1"/>
  <c r="L1207" i="1"/>
  <c r="L1571" i="1"/>
  <c r="L1183" i="1"/>
  <c r="O1014" i="1"/>
  <c r="O1011" i="1" s="1"/>
  <c r="O1664" i="1"/>
  <c r="O1759" i="1"/>
  <c r="Q210" i="1"/>
  <c r="Q182" i="1" s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233" i="1" s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1000" i="1" s="1"/>
  <c r="O334" i="1"/>
  <c r="O350" i="1" s="1"/>
  <c r="O495" i="1" s="1"/>
  <c r="O484" i="1" s="1"/>
  <c r="P634" i="1"/>
  <c r="M340" i="1"/>
  <c r="M356" i="1" s="1"/>
  <c r="M501" i="1" s="1"/>
  <c r="M490" i="1" s="1"/>
  <c r="O39" i="1"/>
  <c r="N108" i="1"/>
  <c r="P1007" i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1160" i="1" s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532" i="1"/>
  <c r="Q347" i="1"/>
  <c r="Q533" i="1"/>
  <c r="Q535" i="1"/>
  <c r="Q368" i="1"/>
  <c r="Q365" i="1" s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2233" i="1" s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L1003" i="1" s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P1330" i="1" s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O2233" i="1"/>
  <c r="P679" i="1"/>
  <c r="P102" i="1"/>
  <c r="L38" i="1"/>
  <c r="P1823" i="1"/>
  <c r="M39" i="1"/>
  <c r="M1003" i="1"/>
  <c r="P39" i="1"/>
  <c r="P1652" i="1" s="1"/>
  <c r="M194" i="1"/>
  <c r="O1119" i="1"/>
  <c r="P1136" i="1"/>
  <c r="M440" i="1"/>
  <c r="M1823" i="1"/>
  <c r="M1399" i="1"/>
  <c r="O882" i="1"/>
  <c r="N1546" i="1"/>
  <c r="P440" i="1"/>
  <c r="M144" i="1"/>
  <c r="N38" i="1"/>
  <c r="N1658" i="1" s="1"/>
  <c r="N1659" i="1" s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N1001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M172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L144" i="1" s="1"/>
  <c r="N412" i="1"/>
  <c r="M575" i="1"/>
  <c r="O539" i="1"/>
  <c r="O353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344" i="1" s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N741" i="1"/>
  <c r="N735" i="1" s="1"/>
  <c r="M331" i="1"/>
  <c r="M347" i="1" s="1"/>
  <c r="N39" i="1"/>
  <c r="M540" i="1"/>
  <c r="P553" i="1"/>
  <c r="N1095" i="1"/>
  <c r="N1093" i="1"/>
  <c r="N1096" i="1"/>
  <c r="N1097" i="1"/>
  <c r="P1013" i="1"/>
  <c r="P1010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Q1511" i="1" l="1"/>
  <c r="Q181" i="1"/>
  <c r="O738" i="1" a="1"/>
  <c r="O738" i="1" s="1"/>
  <c r="O736" i="1" a="1"/>
  <c r="O736" i="1" s="1"/>
  <c r="O737" i="1" s="1"/>
  <c r="O467" i="1"/>
  <c r="O466" i="1" s="1"/>
  <c r="Q1022" i="1"/>
  <c r="Q1119" i="1" s="1"/>
  <c r="L1161" i="1"/>
  <c r="L1556" i="1"/>
  <c r="L1603" i="1"/>
  <c r="L1601" i="1" s="1"/>
  <c r="L1600" i="1" s="1"/>
  <c r="L1512" i="1"/>
  <c r="L1510" i="1" s="1"/>
  <c r="L1509" i="1" s="1"/>
  <c r="L1653" i="1"/>
  <c r="L1651" i="1" s="1"/>
  <c r="L1650" i="1" s="1"/>
  <c r="P1183" i="1"/>
  <c r="N1603" i="1"/>
  <c r="N1653" i="1"/>
  <c r="N1512" i="1"/>
  <c r="N1161" i="1"/>
  <c r="N1556" i="1"/>
  <c r="N736" i="1" a="1"/>
  <c r="N736" i="1" s="1"/>
  <c r="N738" i="1" a="1"/>
  <c r="N738" i="1" s="1"/>
  <c r="Q738" i="1" a="1"/>
  <c r="Q738" i="1" s="1"/>
  <c r="Q736" i="1" a="1"/>
  <c r="Q736" i="1" s="1"/>
  <c r="Q737" i="1" s="1"/>
  <c r="M182" i="1"/>
  <c r="M1609" i="1"/>
  <c r="M1608" i="1" s="1"/>
  <c r="M1607" i="1" s="1"/>
  <c r="M200" i="1"/>
  <c r="Q1161" i="1"/>
  <c r="Q1653" i="1"/>
  <c r="Q1512" i="1"/>
  <c r="Q1556" i="1"/>
  <c r="Q1603" i="1"/>
  <c r="Q1652" i="1"/>
  <c r="O38" i="1"/>
  <c r="O1658" i="1"/>
  <c r="O1659" i="1" s="1"/>
  <c r="O1183" i="1"/>
  <c r="Q22" i="1"/>
  <c r="Q1713" i="1" s="1"/>
  <c r="Q1711" i="1" s="1"/>
  <c r="P1331" i="1"/>
  <c r="P1184" i="1"/>
  <c r="P1563" i="1"/>
  <c r="P1610" i="1"/>
  <c r="P1415" i="1"/>
  <c r="N1160" i="1"/>
  <c r="M1345" i="1"/>
  <c r="M1618" i="1"/>
  <c r="M1571" i="1"/>
  <c r="M1429" i="1"/>
  <c r="M1207" i="1"/>
  <c r="Q1609" i="1"/>
  <c r="O1724" i="1"/>
  <c r="P1414" i="1"/>
  <c r="P1413" i="1" s="1"/>
  <c r="P1412" i="1" s="1"/>
  <c r="O33" i="1"/>
  <c r="O1723" i="1" s="1"/>
  <c r="P1012" i="1"/>
  <c r="M1603" i="1"/>
  <c r="M1556" i="1"/>
  <c r="M1161" i="1"/>
  <c r="M1512" i="1"/>
  <c r="M1653" i="1"/>
  <c r="P1658" i="1"/>
  <c r="P1659" i="1" s="1"/>
  <c r="P1609" i="1"/>
  <c r="P1602" i="1"/>
  <c r="N1555" i="1"/>
  <c r="L1602" i="1"/>
  <c r="N1602" i="1"/>
  <c r="M1331" i="1"/>
  <c r="M1184" i="1"/>
  <c r="M1610" i="1"/>
  <c r="M1563" i="1"/>
  <c r="M1415" i="1"/>
  <c r="Q1562" i="1"/>
  <c r="M1330" i="1"/>
  <c r="M1562" i="1"/>
  <c r="N1511" i="1"/>
  <c r="O1009" i="1"/>
  <c r="N1415" i="1"/>
  <c r="N1331" i="1"/>
  <c r="N1184" i="1"/>
  <c r="N1182" i="1" s="1"/>
  <c r="N1181" i="1" s="1"/>
  <c r="N1563" i="1"/>
  <c r="N1610" i="1"/>
  <c r="N1608" i="1" s="1"/>
  <c r="N1607" i="1" s="1"/>
  <c r="O1562" i="1"/>
  <c r="N1652" i="1"/>
  <c r="P1009" i="1"/>
  <c r="L738" i="1" a="1"/>
  <c r="L738" i="1" s="1"/>
  <c r="L736" i="1" a="1"/>
  <c r="L736" i="1" s="1"/>
  <c r="O192" i="1"/>
  <c r="O191" i="1" s="1"/>
  <c r="L1610" i="1"/>
  <c r="L1331" i="1"/>
  <c r="L1184" i="1"/>
  <c r="L1563" i="1"/>
  <c r="L1415" i="1"/>
  <c r="L1413" i="1" s="1"/>
  <c r="L1412" i="1" s="1"/>
  <c r="P1562" i="1"/>
  <c r="O1609" i="1"/>
  <c r="N1012" i="1"/>
  <c r="N1330" i="1"/>
  <c r="P1161" i="1"/>
  <c r="P1653" i="1"/>
  <c r="P1512" i="1"/>
  <c r="P1510" i="1" s="1"/>
  <c r="P1509" i="1" s="1"/>
  <c r="P1556" i="1"/>
  <c r="P1603" i="1"/>
  <c r="P1601" i="1" s="1"/>
  <c r="P1600" i="1" s="1"/>
  <c r="M37" i="1"/>
  <c r="M1726" i="1" s="1"/>
  <c r="O1512" i="1"/>
  <c r="O1510" i="1" s="1"/>
  <c r="O1509" i="1" s="1"/>
  <c r="O1603" i="1"/>
  <c r="O1653" i="1"/>
  <c r="O1651" i="1" s="1"/>
  <c r="O1650" i="1" s="1"/>
  <c r="O1556" i="1"/>
  <c r="O1554" i="1" s="1"/>
  <c r="O1553" i="1" s="1"/>
  <c r="O1161" i="1"/>
  <c r="O1159" i="1" s="1"/>
  <c r="O1158" i="1" s="1"/>
  <c r="O1330" i="1"/>
  <c r="P1555" i="1"/>
  <c r="P1554" i="1" s="1"/>
  <c r="P1553" i="1" s="1"/>
  <c r="N1414" i="1"/>
  <c r="O1012" i="1"/>
  <c r="M1570" i="1"/>
  <c r="Q1021" i="1"/>
  <c r="Q1020" i="1" s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Q1601" i="1"/>
  <c r="Q1600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L1182" i="1"/>
  <c r="L1181" i="1" s="1"/>
  <c r="Q1510" i="1"/>
  <c r="Q1509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38" i="1"/>
  <c r="Q1183" i="1" s="1"/>
  <c r="Q425" i="1"/>
  <c r="Q424" i="1" s="1"/>
  <c r="Q497" i="1"/>
  <c r="Q486" i="1" s="1"/>
  <c r="Q792" i="1"/>
  <c r="Q835" i="1" s="1"/>
  <c r="Q868" i="1" s="1"/>
  <c r="Q1159" i="1"/>
  <c r="Q115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372" i="1" s="1"/>
  <c r="Q431" i="1"/>
  <c r="Q430" i="1" s="1"/>
  <c r="Q546" i="1"/>
  <c r="Q538" i="1"/>
  <c r="Q423" i="1"/>
  <c r="Q548" i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P1182" i="1"/>
  <c r="P1181" i="1" s="1"/>
  <c r="M251" i="1"/>
  <c r="P1329" i="1"/>
  <c r="P1328" i="1" s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P1657" i="1"/>
  <c r="P1656" i="1" s="1"/>
  <c r="O984" i="1"/>
  <c r="L527" i="1"/>
  <c r="N1665" i="1"/>
  <c r="N1729" i="1"/>
  <c r="L291" i="1"/>
  <c r="N426" i="1"/>
  <c r="L1727" i="1"/>
  <c r="N1003" i="1"/>
  <c r="P467" i="1"/>
  <c r="P466" i="1" s="1"/>
  <c r="N262" i="1"/>
  <c r="L1608" i="1"/>
  <c r="L1607" i="1" s="1"/>
  <c r="P1616" i="1"/>
  <c r="P1615" i="1" s="1"/>
  <c r="O1727" i="1"/>
  <c r="M1561" i="1"/>
  <c r="M1560" i="1" s="1"/>
  <c r="P233" i="1"/>
  <c r="P181" i="1" s="1"/>
  <c r="L37" i="1"/>
  <c r="L1726" i="1" s="1"/>
  <c r="O37" i="1"/>
  <c r="O1726" i="1" s="1"/>
  <c r="M1329" i="1"/>
  <c r="M1328" i="1" s="1"/>
  <c r="N1561" i="1"/>
  <c r="N1560" i="1" s="1"/>
  <c r="N181" i="1"/>
  <c r="P1343" i="1"/>
  <c r="P1342" i="1" s="1"/>
  <c r="M1651" i="1"/>
  <c r="M1650" i="1" s="1"/>
  <c r="M204" i="1"/>
  <c r="M203" i="1" s="1"/>
  <c r="P37" i="1"/>
  <c r="P1726" i="1" s="1"/>
  <c r="P1728" i="1"/>
  <c r="N252" i="1"/>
  <c r="N251" i="1" s="1"/>
  <c r="L1205" i="1"/>
  <c r="L1204" i="1" s="1"/>
  <c r="L1569" i="1"/>
  <c r="L1568" i="1" s="1"/>
  <c r="N37" i="1"/>
  <c r="N1726" i="1" s="1"/>
  <c r="M1159" i="1"/>
  <c r="M1158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1510" i="1"/>
  <c r="M1509" i="1" s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L1561" i="1"/>
  <c r="L1560" i="1" s="1"/>
  <c r="M502" i="1"/>
  <c r="M491" i="1" s="1"/>
  <c r="N1713" i="1"/>
  <c r="N1711" i="1" s="1"/>
  <c r="N20" i="1"/>
  <c r="N488" i="1"/>
  <c r="M537" i="1"/>
  <c r="M565" i="1"/>
  <c r="L1159" i="1"/>
  <c r="L1158" i="1" s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L491" i="1"/>
  <c r="M533" i="1"/>
  <c r="O1601" i="1"/>
  <c r="O1600" i="1" s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1554" i="1"/>
  <c r="M1553" i="1" s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554" i="1"/>
  <c r="N1553" i="1" s="1"/>
  <c r="N1728" i="1"/>
  <c r="N1601" i="1"/>
  <c r="N1600" i="1" s="1"/>
  <c r="N1657" i="1"/>
  <c r="N1656" i="1" s="1"/>
  <c r="L1329" i="1"/>
  <c r="L1328" i="1" s="1"/>
  <c r="N427" i="1"/>
  <c r="M233" i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M1601" i="1"/>
  <c r="M1600" i="1" s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1182" i="1"/>
  <c r="M1181" i="1" s="1"/>
  <c r="M535" i="1"/>
  <c r="K36" i="1"/>
  <c r="K40" i="1" s="1"/>
  <c r="K1665" i="1" s="1"/>
  <c r="J36" i="1"/>
  <c r="J40" i="1" s="1"/>
  <c r="J1665" i="1" s="1"/>
  <c r="K1664" i="1"/>
  <c r="P411" i="1" l="1"/>
  <c r="P410" i="1" s="1"/>
  <c r="M181" i="1"/>
  <c r="Q20" i="1"/>
  <c r="Q1184" i="1"/>
  <c r="Q1563" i="1"/>
  <c r="Q1610" i="1"/>
  <c r="Q1415" i="1"/>
  <c r="Q1331" i="1"/>
  <c r="Q1414" i="1"/>
  <c r="O1415" i="1"/>
  <c r="O1331" i="1"/>
  <c r="O1184" i="1"/>
  <c r="O1563" i="1"/>
  <c r="O1561" i="1" s="1"/>
  <c r="O1560" i="1" s="1"/>
  <c r="O1610" i="1"/>
  <c r="O1414" i="1"/>
  <c r="O1413" i="1" s="1"/>
  <c r="O1412" i="1" s="1"/>
  <c r="Q1330" i="1"/>
  <c r="Q1658" i="1"/>
  <c r="Q1659" i="1" s="1"/>
  <c r="P422" i="1"/>
  <c r="P421" i="1" s="1"/>
  <c r="O423" i="1"/>
  <c r="N1159" i="1"/>
  <c r="N1158" i="1" s="1"/>
  <c r="O1608" i="1"/>
  <c r="O1607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1329" i="1"/>
  <c r="Q1328" i="1" s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O1329" i="1"/>
  <c r="O1328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Q1657" i="1" l="1"/>
  <c r="Q1656" i="1" s="1"/>
  <c r="M409" i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I1653" i="1"/>
  <c r="H1653" i="1"/>
  <c r="F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F1571" i="1" l="1"/>
  <c r="I1571" i="1"/>
  <c r="G1571" i="1"/>
  <c r="H1571" i="1"/>
  <c r="G1618" i="1"/>
  <c r="F1618" i="1"/>
  <c r="H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I1556" i="1" l="1"/>
  <c r="I1603" i="1"/>
  <c r="I1610" i="1"/>
  <c r="G1610" i="1"/>
  <c r="F1603" i="1"/>
  <c r="H1610" i="1"/>
  <c r="G1556" i="1"/>
  <c r="F1610" i="1"/>
  <c r="H1556" i="1"/>
  <c r="F1563" i="1"/>
  <c r="H1603" i="1"/>
  <c r="I1563" i="1"/>
  <c r="G1603" i="1"/>
  <c r="F1556" i="1"/>
  <c r="H1563" i="1"/>
  <c r="G156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29" i="1" l="1"/>
  <c r="F1429" i="1"/>
  <c r="I1512" i="1"/>
  <c r="G1429" i="1"/>
  <c r="H1512" i="1"/>
  <c r="H1415" i="1"/>
  <c r="F1415" i="1"/>
  <c r="G1512" i="1"/>
  <c r="I1415" i="1"/>
  <c r="F1512" i="1"/>
  <c r="I1429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H1331" i="1"/>
  <c r="I1345" i="1"/>
  <c r="I1331" i="1"/>
  <c r="F1331" i="1"/>
  <c r="F1345" i="1"/>
  <c r="H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H1184" i="1"/>
  <c r="H1207" i="1"/>
  <c r="F1184" i="1"/>
  <c r="G1184" i="1"/>
  <c r="I1207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F1161" i="1" l="1"/>
  <c r="G1161" i="1"/>
  <c r="I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8" i="1" a="1"/>
  <c r="J738" i="1" s="1"/>
  <c r="J758" i="1" s="1"/>
  <c r="J736" i="1" a="1"/>
  <c r="J736" i="1" s="1"/>
  <c r="J745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H1617" i="1" l="1"/>
  <c r="H1570" i="1"/>
  <c r="H1428" i="1"/>
  <c r="H1344" i="1"/>
  <c r="H1206" i="1"/>
  <c r="G1617" i="1"/>
  <c r="G1570" i="1"/>
  <c r="G1569" i="1" s="1"/>
  <c r="G1568" i="1" s="1"/>
  <c r="G1428" i="1"/>
  <c r="G1427" i="1" s="1"/>
  <c r="G1426" i="1" s="1"/>
  <c r="G1344" i="1"/>
  <c r="G1206" i="1"/>
  <c r="F1570" i="1"/>
  <c r="F1617" i="1"/>
  <c r="F1428" i="1"/>
  <c r="F1344" i="1"/>
  <c r="F1206" i="1"/>
  <c r="I1617" i="1"/>
  <c r="I1570" i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H1427" i="1"/>
  <c r="H1426" i="1" s="1"/>
  <c r="H1343" i="1"/>
  <c r="H1342" i="1" s="1"/>
  <c r="H1205" i="1"/>
  <c r="H1204" i="1" s="1"/>
  <c r="G1616" i="1"/>
  <c r="G1615" i="1" s="1"/>
  <c r="G1343" i="1"/>
  <c r="G1342" i="1" s="1"/>
  <c r="G1205" i="1"/>
  <c r="G1204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428" i="1" s="1"/>
  <c r="J49" i="1"/>
  <c r="J1570" i="1" s="1"/>
  <c r="K1571" i="1" l="1"/>
  <c r="K1429" i="1"/>
  <c r="K1345" i="1"/>
  <c r="K1618" i="1"/>
  <c r="K1207" i="1"/>
  <c r="J1344" i="1"/>
  <c r="K1344" i="1"/>
  <c r="J1345" i="1"/>
  <c r="J1429" i="1"/>
  <c r="J1207" i="1"/>
  <c r="J1571" i="1"/>
  <c r="J1618" i="1"/>
  <c r="K1206" i="1"/>
  <c r="K1617" i="1"/>
  <c r="K1570" i="1"/>
  <c r="J1206" i="1"/>
  <c r="J1428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555" i="1"/>
  <c r="H1602" i="1"/>
  <c r="H1511" i="1"/>
  <c r="H1160" i="1"/>
  <c r="F1658" i="1"/>
  <c r="F1659" i="1" s="1"/>
  <c r="F1609" i="1"/>
  <c r="F1562" i="1"/>
  <c r="F1414" i="1"/>
  <c r="F1330" i="1"/>
  <c r="F1183" i="1"/>
  <c r="G1658" i="1"/>
  <c r="G1659" i="1" s="1"/>
  <c r="G1562" i="1"/>
  <c r="G1609" i="1"/>
  <c r="G1414" i="1"/>
  <c r="G1330" i="1"/>
  <c r="G1183" i="1"/>
  <c r="H1658" i="1"/>
  <c r="H1659" i="1" s="1"/>
  <c r="H1609" i="1"/>
  <c r="H1562" i="1"/>
  <c r="H1414" i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608" i="1" s="1"/>
  <c r="I1607" i="1" s="1"/>
  <c r="I1414" i="1"/>
  <c r="I1413" i="1" s="1"/>
  <c r="I1412" i="1" s="1"/>
  <c r="I1330" i="1"/>
  <c r="I1329" i="1" s="1"/>
  <c r="I1328" i="1" s="1"/>
  <c r="I1183" i="1"/>
  <c r="G1652" i="1"/>
  <c r="G1602" i="1"/>
  <c r="G1555" i="1"/>
  <c r="G1511" i="1"/>
  <c r="G1160" i="1"/>
  <c r="I1652" i="1"/>
  <c r="I1602" i="1"/>
  <c r="I1555" i="1"/>
  <c r="I1511" i="1"/>
  <c r="I1160" i="1"/>
  <c r="F1652" i="1"/>
  <c r="F1555" i="1"/>
  <c r="F1602" i="1"/>
  <c r="F1511" i="1"/>
  <c r="F1160" i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G1159" i="1"/>
  <c r="G1158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F1740" i="1" l="1"/>
  <c r="J1652" i="1"/>
  <c r="J1602" i="1"/>
  <c r="J1555" i="1"/>
  <c r="J1511" i="1"/>
  <c r="J1160" i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K38" i="1"/>
  <c r="K1330" i="1" s="1"/>
  <c r="K1183" i="1" l="1"/>
  <c r="K1562" i="1"/>
  <c r="K1610" i="1"/>
  <c r="K1331" i="1"/>
  <c r="K1563" i="1"/>
  <c r="K1184" i="1"/>
  <c r="K1415" i="1"/>
  <c r="K1414" i="1"/>
  <c r="J1610" i="1"/>
  <c r="J1415" i="1"/>
  <c r="J1563" i="1"/>
  <c r="J1331" i="1"/>
  <c r="J1184" i="1"/>
  <c r="K1609" i="1"/>
  <c r="J1183" i="1"/>
  <c r="K1161" i="1"/>
  <c r="K1603" i="1"/>
  <c r="K1653" i="1"/>
  <c r="K1512" i="1"/>
  <c r="K1556" i="1"/>
  <c r="J1330" i="1"/>
  <c r="J1562" i="1"/>
  <c r="K1658" i="1"/>
  <c r="K1659" i="1" s="1"/>
  <c r="J1556" i="1"/>
  <c r="J1603" i="1"/>
  <c r="J1512" i="1"/>
  <c r="J1653" i="1"/>
  <c r="J1161" i="1"/>
  <c r="J1414" i="1"/>
  <c r="J1609" i="1"/>
  <c r="J1658" i="1"/>
  <c r="J1659" i="1" s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<sst xmlns="http://schemas.openxmlformats.org/spreadsheetml/2006/main" count="5309" uniqueCount="2482">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</sst>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3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8.7597893477535434E-3</v>
          </cell>
          <cell r="H4">
            <v>0.3787047456766055</v>
          </cell>
          <cell r="I4">
            <v>0.3383257358376302</v>
          </cell>
          <cell r="J4">
            <v>0.88304461400699885</v>
          </cell>
          <cell r="K4">
            <v>4.0032630567971443</v>
          </cell>
          <cell r="L4">
            <v>0.74690069014382854</v>
          </cell>
          <cell r="M4">
            <v>5.6626251789836477</v>
          </cell>
          <cell r="N4">
            <v>5.8214103982100998</v>
          </cell>
          <cell r="O4">
            <v>5.6652887394615039</v>
          </cell>
          <cell r="P4">
            <v>5.7439147004117226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2.2213925359893427E-3</v>
          </cell>
          <cell r="H5">
            <v>0.30746639359379963</v>
          </cell>
          <cell r="I5">
            <v>0.18339261372494142</v>
          </cell>
          <cell r="J5">
            <v>0.25165678398825109</v>
          </cell>
          <cell r="K5">
            <v>0.97091654130873029</v>
          </cell>
          <cell r="L5">
            <v>0.12576212415462673</v>
          </cell>
          <cell r="M5">
            <v>1.3934241243315255</v>
          </cell>
          <cell r="N5">
            <v>1.160409870576975</v>
          </cell>
          <cell r="O5">
            <v>0.82223385854922526</v>
          </cell>
          <cell r="P5">
            <v>0.68139056945306764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1.1811367054639533E-3</v>
          </cell>
          <cell r="H6">
            <v>1.7153367958796038E-2</v>
          </cell>
          <cell r="I6">
            <v>3.389984373561597E-2</v>
          </cell>
          <cell r="J6">
            <v>0.1364909040733116</v>
          </cell>
          <cell r="K6">
            <v>0.69781383141816011</v>
          </cell>
          <cell r="L6">
            <v>0.12635667523299149</v>
          </cell>
          <cell r="M6">
            <v>0.98385502781449652</v>
          </cell>
          <cell r="N6">
            <v>1.1089819401057883</v>
          </cell>
          <cell r="O6">
            <v>1.1370383037587997</v>
          </cell>
          <cell r="P6">
            <v>1.2135043554645253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6.5037928521398522E-4</v>
          </cell>
          <cell r="H7">
            <v>1.076532106760191E-3</v>
          </cell>
          <cell r="I7">
            <v>1.4032745036745022E-3</v>
          </cell>
          <cell r="J7">
            <v>1.2602131730399748E-3</v>
          </cell>
          <cell r="K7">
            <v>1.7596872362042025E-3</v>
          </cell>
          <cell r="L7">
            <v>8.963828602554767E-4</v>
          </cell>
          <cell r="M7">
            <v>3.6054292872170308E-3</v>
          </cell>
          <cell r="N7">
            <v>4.0264644473542019E-3</v>
          </cell>
          <cell r="O7">
            <v>4.0290635329626075E-3</v>
          </cell>
          <cell r="P7">
            <v>4.6522099909337873E-3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1.2122560677179986E-3</v>
          </cell>
          <cell r="H8">
            <v>1.8525769077877102E-2</v>
          </cell>
          <cell r="I8">
            <v>3.4635462111704984E-2</v>
          </cell>
          <cell r="J8">
            <v>0.13900848335969201</v>
          </cell>
          <cell r="K8">
            <v>0.74463596301628421</v>
          </cell>
          <cell r="L8">
            <v>0.1331013043367324</v>
          </cell>
          <cell r="M8">
            <v>1.1134712364918598</v>
          </cell>
          <cell r="N8">
            <v>1.2907214581638897</v>
          </cell>
          <cell r="O8">
            <v>1.3119777081981427</v>
          </cell>
          <cell r="P8">
            <v>1.4005649049079392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1.203292569991223E-3</v>
          </cell>
          <cell r="H9">
            <v>1.5869653495934753E-2</v>
          </cell>
          <cell r="I9">
            <v>2.5123779257066936E-2</v>
          </cell>
          <cell r="J9">
            <v>0.14496021112026233</v>
          </cell>
          <cell r="K9">
            <v>0.7361935258212825</v>
          </cell>
          <cell r="L9">
            <v>0.13193086343528271</v>
          </cell>
          <cell r="M9">
            <v>0.97054703889989824</v>
          </cell>
          <cell r="N9">
            <v>0.93010408992296179</v>
          </cell>
          <cell r="O9">
            <v>0.93405451226297564</v>
          </cell>
          <cell r="P9">
            <v>0.90210148313098726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1.1102971659332796E-3</v>
          </cell>
          <cell r="H10">
            <v>1.4804751294310258E-3</v>
          </cell>
          <cell r="I10">
            <v>2.6093919405631272E-2</v>
          </cell>
          <cell r="J10">
            <v>7.3177717804761414E-2</v>
          </cell>
          <cell r="K10">
            <v>0.1542581944151753</v>
          </cell>
          <cell r="L10">
            <v>0.10246023128505838</v>
          </cell>
          <cell r="M10">
            <v>0.21508003810363011</v>
          </cell>
          <cell r="N10">
            <v>0.22174445124589118</v>
          </cell>
          <cell r="O10">
            <v>0.32033831159365855</v>
          </cell>
          <cell r="P10">
            <v>0.33133511342436789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1.1810350174437621E-3</v>
          </cell>
          <cell r="H11">
            <v>1.7132554314006763E-2</v>
          </cell>
          <cell r="I11">
            <v>3.377684309899532E-2</v>
          </cell>
          <cell r="J11">
            <v>0.13649030048768127</v>
          </cell>
          <cell r="K11">
            <v>0.69768531358130659</v>
          </cell>
          <cell r="L11">
            <v>0.12639310883888086</v>
          </cell>
          <cell r="M11">
            <v>0.98264228405501608</v>
          </cell>
          <cell r="N11">
            <v>1.1054221237472395</v>
          </cell>
          <cell r="O11">
            <v>1.1356169815657415</v>
          </cell>
          <cell r="P11">
            <v>1.2103660640398983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2.7970711017577032E-2</v>
          </cell>
          <cell r="G12">
            <v>3.3193358436661165E-2</v>
          </cell>
          <cell r="H12">
            <v>3.3321836388472956E-2</v>
          </cell>
          <cell r="I12">
            <v>8.3741716902856714E-2</v>
          </cell>
          <cell r="J12">
            <v>8.7587866369409892E-2</v>
          </cell>
          <cell r="K12">
            <v>2.257429334198048</v>
          </cell>
          <cell r="L12">
            <v>2.7089957185201503</v>
          </cell>
          <cell r="M12">
            <v>2.7089907122537009</v>
          </cell>
          <cell r="N12">
            <v>2.7089916750431886</v>
          </cell>
          <cell r="O12">
            <v>2.7089915628766597</v>
          </cell>
          <cell r="P12">
            <v>2.7089885467586354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2.7970711017577032E-2</v>
          </cell>
          <cell r="G13">
            <v>3.3193358436661165E-2</v>
          </cell>
          <cell r="H13">
            <v>3.3321836388472956E-2</v>
          </cell>
          <cell r="I13">
            <v>8.3741716902856714E-2</v>
          </cell>
          <cell r="J13">
            <v>8.7587866369409892E-2</v>
          </cell>
          <cell r="K13">
            <v>2.257429334198048</v>
          </cell>
          <cell r="L13">
            <v>2.7089957185201503</v>
          </cell>
          <cell r="M13">
            <v>2.7089907122537009</v>
          </cell>
          <cell r="N13">
            <v>2.7089916750431886</v>
          </cell>
          <cell r="O13">
            <v>2.7089915628766597</v>
          </cell>
          <cell r="P13">
            <v>2.7089885467586354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3.5711807085607502E-3</v>
          </cell>
          <cell r="G14">
            <v>5.39251406631331E-3</v>
          </cell>
          <cell r="H14">
            <v>1.2689320015062E-4</v>
          </cell>
          <cell r="I14">
            <v>0.30423447693554201</v>
          </cell>
          <cell r="J14">
            <v>5.96831779080541E-4</v>
          </cell>
          <cell r="K14">
            <v>6.8739295224347203E-7</v>
          </cell>
          <cell r="L14">
            <v>4.4795613540464196E-6</v>
          </cell>
          <cell r="M14">
            <v>1.7126369880560601E-6</v>
          </cell>
          <cell r="N14">
            <v>2.2974169993363401E-5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3.5711807085607502E-3</v>
          </cell>
          <cell r="G15">
            <v>3.5711807085607502E-3</v>
          </cell>
          <cell r="H15">
            <v>3.5711807085607502E-3</v>
          </cell>
          <cell r="I15">
            <v>8.9942529258019398E-3</v>
          </cell>
          <cell r="J15">
            <v>9.0905879750246797E-3</v>
          </cell>
          <cell r="K15">
            <v>0.259531903230383</v>
          </cell>
          <cell r="L15">
            <v>0.31392189668964698</v>
          </cell>
          <cell r="M15">
            <v>0.31392247846186899</v>
          </cell>
          <cell r="N15">
            <v>0.313927476077555</v>
          </cell>
          <cell r="O15">
            <v>0.31392877628094201</v>
          </cell>
          <cell r="P15">
            <v>0.31395175045093499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3.2682957120718257</v>
          </cell>
          <cell r="F16">
            <v>3.8321016122182341</v>
          </cell>
          <cell r="G16">
            <v>3.7297900920017497</v>
          </cell>
          <cell r="H16">
            <v>3.8906944388442617</v>
          </cell>
          <cell r="I16">
            <v>4.0296463941677816</v>
          </cell>
          <cell r="J16">
            <v>4.1421704141021403</v>
          </cell>
          <cell r="K16">
            <v>4.2340373557073283</v>
          </cell>
          <cell r="L16">
            <v>4.3190019092778682</v>
          </cell>
          <cell r="M16">
            <v>4.3804997886006376</v>
          </cell>
          <cell r="N16">
            <v>4.4518385657493589</v>
          </cell>
          <cell r="O16">
            <v>4.4518023476354989</v>
          </cell>
          <cell r="P16">
            <v>4.4520840618212105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3.2682957120718257</v>
          </cell>
          <cell r="F17">
            <v>3.8321016122182341</v>
          </cell>
          <cell r="G17">
            <v>3.7297900920017497</v>
          </cell>
          <cell r="H17">
            <v>3.8906944388442617</v>
          </cell>
          <cell r="I17">
            <v>4.0296463941677816</v>
          </cell>
          <cell r="J17">
            <v>4.1421704141021403</v>
          </cell>
          <cell r="K17">
            <v>4.2340373557073283</v>
          </cell>
          <cell r="L17">
            <v>4.3190019092778682</v>
          </cell>
          <cell r="M17">
            <v>4.3804997886006376</v>
          </cell>
          <cell r="N17">
            <v>4.4518385657493589</v>
          </cell>
          <cell r="O17">
            <v>4.4518023476354989</v>
          </cell>
          <cell r="P17">
            <v>4.4520840618212105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0.67001019530531947</v>
          </cell>
          <cell r="F18">
            <v>8.8432144488294645E-2</v>
          </cell>
          <cell r="G18">
            <v>5.8069212886414236E-2</v>
          </cell>
          <cell r="H18">
            <v>0.15496911643988834</v>
          </cell>
          <cell r="I18">
            <v>0.3630917142536631</v>
          </cell>
          <cell r="J18">
            <v>0.30976908731183206</v>
          </cell>
          <cell r="K18">
            <v>9.3239041148519428E-2</v>
          </cell>
          <cell r="L18">
            <v>0.12326217085777962</v>
          </cell>
          <cell r="M18">
            <v>0.41775984053888315</v>
          </cell>
          <cell r="N18">
            <v>0.35378453992793041</v>
          </cell>
          <cell r="O18">
            <v>0.4207988419657589</v>
          </cell>
          <cell r="P18">
            <v>0.42080953710056485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2.0851663870671939</v>
          </cell>
          <cell r="F19">
            <v>0.25770789092270091</v>
          </cell>
          <cell r="G19">
            <v>0.15198211108062079</v>
          </cell>
          <cell r="H19">
            <v>0.3289025302541006</v>
          </cell>
          <cell r="I19">
            <v>0.59092863974294085</v>
          </cell>
          <cell r="J19">
            <v>0.35084697647170821</v>
          </cell>
          <cell r="K19">
            <v>0.10432848500740491</v>
          </cell>
          <cell r="L19">
            <v>0.13623713621123038</v>
          </cell>
          <cell r="M19">
            <v>0.46173456059560863</v>
          </cell>
          <cell r="N19">
            <v>0.39102501781508214</v>
          </cell>
          <cell r="O19">
            <v>0.46509345690952414</v>
          </cell>
          <cell r="P19">
            <v>0.46510527784799416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111.03995430114399</v>
          </cell>
          <cell r="F20">
            <v>14.2707743131978</v>
          </cell>
          <cell r="G20">
            <v>9.7205055474166109</v>
          </cell>
          <cell r="H20">
            <v>24.345036556677702</v>
          </cell>
          <cell r="I20">
            <v>57.320492635238203</v>
          </cell>
          <cell r="J20">
            <v>49.011905216250298</v>
          </cell>
          <cell r="K20">
            <v>14.9112180408368</v>
          </cell>
          <cell r="L20">
            <v>19.4436083945882</v>
          </cell>
          <cell r="M20">
            <v>66.625298642569206</v>
          </cell>
          <cell r="N20">
            <v>56.071034563681799</v>
          </cell>
          <cell r="O20">
            <v>67.035728566615703</v>
          </cell>
          <cell r="P20">
            <v>68.090420320316795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1.9687935159777317</v>
          </cell>
          <cell r="F21">
            <v>0.2530279133545712</v>
          </cell>
          <cell r="G21">
            <v>0.17234938913859249</v>
          </cell>
          <cell r="H21">
            <v>0.43164958433825723</v>
          </cell>
          <cell r="I21">
            <v>1.0163207914049321</v>
          </cell>
          <cell r="J21">
            <v>0.86900541163564526</v>
          </cell>
          <cell r="K21">
            <v>0.26438329859639764</v>
          </cell>
          <cell r="L21">
            <v>0.3447448296912809</v>
          </cell>
          <cell r="M21">
            <v>1.1812996213221487</v>
          </cell>
          <cell r="N21">
            <v>0.99416727949790407</v>
          </cell>
          <cell r="O21">
            <v>1.1885767476350277</v>
          </cell>
          <cell r="P21">
            <v>1.2072769560339869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5.3840566182041398E-6</v>
          </cell>
          <cell r="G22">
            <v>1.4223582178985499E-4</v>
          </cell>
          <cell r="H22">
            <v>1.41747233191288E-2</v>
          </cell>
          <cell r="I22">
            <v>3.2604397918565703E-2</v>
          </cell>
          <cell r="J22">
            <v>1.00702425498797E-5</v>
          </cell>
          <cell r="K22">
            <v>3.24017339926128E-5</v>
          </cell>
          <cell r="L22">
            <v>8.9768369211494804E-5</v>
          </cell>
          <cell r="M22">
            <v>5.0042980581998998E-2</v>
          </cell>
          <cell r="N22">
            <v>2.3408340031228401E-3</v>
          </cell>
          <cell r="O22">
            <v>1.3276053132718299E-2</v>
          </cell>
          <cell r="P22">
            <v>4.9990400892182196E-4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2.8415741744583806E-2</v>
          </cell>
          <cell r="F23">
            <v>2.101805991364001E-2</v>
          </cell>
          <cell r="G23">
            <v>1.3787072694104362E-2</v>
          </cell>
          <cell r="H23">
            <v>1.8458968224643102E-2</v>
          </cell>
          <cell r="I23">
            <v>4.6911547063102008E-2</v>
          </cell>
          <cell r="J23">
            <v>4.6892008994641216E-2</v>
          </cell>
          <cell r="K23">
            <v>2.2137016038582199E-2</v>
          </cell>
          <cell r="L23">
            <v>2.2129602024316696E-2</v>
          </cell>
          <cell r="M23">
            <v>5.68377925427834E-2</v>
          </cell>
          <cell r="N23">
            <v>5.2475522885524692E-2</v>
          </cell>
          <cell r="O23">
            <v>6.5728178608701518E-2</v>
          </cell>
          <cell r="P23">
            <v>6.61341032542241E-2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6.7991229725103999</v>
          </cell>
          <cell r="F24">
            <v>3.125491846904427E-3</v>
          </cell>
          <cell r="G24">
            <v>2.944220835617658E-3</v>
          </cell>
          <cell r="H24">
            <v>1.5763216794346109E-3</v>
          </cell>
          <cell r="I24">
            <v>2.0409567639172715E-3</v>
          </cell>
          <cell r="J24">
            <v>1.9054376675575455E-3</v>
          </cell>
          <cell r="K24">
            <v>1.5341523499609591E-3</v>
          </cell>
          <cell r="L24">
            <v>1.418460094324643E-3</v>
          </cell>
          <cell r="M24">
            <v>1.5298838814141065E-3</v>
          </cell>
          <cell r="N24">
            <v>1.8847974136589124E-3</v>
          </cell>
          <cell r="O24">
            <v>1.7949144657994087E-3</v>
          </cell>
          <cell r="P24">
            <v>3.1020005849359163E-3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6.7991229725103999</v>
          </cell>
          <cell r="F25">
            <v>3.125491846904427E-3</v>
          </cell>
          <cell r="G25">
            <v>2.944220835617658E-3</v>
          </cell>
          <cell r="H25">
            <v>1.5763216794346109E-3</v>
          </cell>
          <cell r="I25">
            <v>2.0409567639172715E-3</v>
          </cell>
          <cell r="J25">
            <v>1.9054376675575455E-3</v>
          </cell>
          <cell r="K25">
            <v>1.5341523499609591E-3</v>
          </cell>
          <cell r="L25">
            <v>1.418460094324643E-3</v>
          </cell>
          <cell r="M25">
            <v>1.5298838814141065E-3</v>
          </cell>
          <cell r="N25">
            <v>1.8847974136589124E-3</v>
          </cell>
          <cell r="O25">
            <v>1.7949144657994087E-3</v>
          </cell>
          <cell r="P25">
            <v>3.1020005849359163E-3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3.2118061794400299E-5</v>
          </cell>
          <cell r="F26">
            <v>2.43453121762588E-5</v>
          </cell>
          <cell r="G26">
            <v>2.6813816724633401E-5</v>
          </cell>
          <cell r="H26">
            <v>2.4543779790420199E-5</v>
          </cell>
          <cell r="I26">
            <v>1.9311700369811098E-5</v>
          </cell>
          <cell r="J26">
            <v>2.17508319366243E-5</v>
          </cell>
          <cell r="K26">
            <v>2.0358791302940901E-5</v>
          </cell>
          <cell r="L26">
            <v>1.51349489049798E-5</v>
          </cell>
          <cell r="M26">
            <v>1.9401006979942899E-5</v>
          </cell>
          <cell r="N26">
            <v>2.2701497099085499E-3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1.4655934454545485</v>
          </cell>
          <cell r="F27">
            <v>3.5508709413099027E-3</v>
          </cell>
          <cell r="G27">
            <v>3.4672576566099345E-3</v>
          </cell>
          <cell r="H27">
            <v>3.4255195882633149E-3</v>
          </cell>
          <cell r="I27">
            <v>3.4451916706712549E-3</v>
          </cell>
          <cell r="J27">
            <v>3.4437973607057693E-3</v>
          </cell>
          <cell r="K27">
            <v>3.4466345854764491E-3</v>
          </cell>
          <cell r="L27">
            <v>3.4470493719420681E-3</v>
          </cell>
          <cell r="M27">
            <v>3.4445800450102482E-3</v>
          </cell>
          <cell r="N27">
            <v>3.4462255527016872E-3</v>
          </cell>
          <cell r="O27">
            <v>3.4331797571900413E-3</v>
          </cell>
          <cell r="P27">
            <v>5.6765184567586502E-3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7.6219582136604312E-3</v>
          </cell>
          <cell r="F28">
            <v>7.6379171556475558E-3</v>
          </cell>
          <cell r="G28">
            <v>7.6530461677335321E-3</v>
          </cell>
          <cell r="H28">
            <v>6.3623989908409159E-2</v>
          </cell>
          <cell r="I28">
            <v>0.11180447874471512</v>
          </cell>
          <cell r="J28">
            <v>0.16509561610837323</v>
          </cell>
          <cell r="K28">
            <v>0.19564576003203532</v>
          </cell>
          <cell r="L28">
            <v>0.14331186978370197</v>
          </cell>
          <cell r="M28">
            <v>0.1952372543954406</v>
          </cell>
          <cell r="N28">
            <v>0.2127455694697325</v>
          </cell>
          <cell r="O28">
            <v>0.21943454782420643</v>
          </cell>
          <cell r="P28">
            <v>0.23644467628850913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7.6219582136604269E-3</v>
          </cell>
          <cell r="F29">
            <v>7.6379171556475471E-3</v>
          </cell>
          <cell r="G29">
            <v>7.6530461677335217E-3</v>
          </cell>
          <cell r="H29">
            <v>6.3623989908409104E-2</v>
          </cell>
          <cell r="I29">
            <v>0.11180447874471502</v>
          </cell>
          <cell r="J29">
            <v>0.16509561610837306</v>
          </cell>
          <cell r="K29">
            <v>0.19564576003203504</v>
          </cell>
          <cell r="L29">
            <v>0.14331186978370183</v>
          </cell>
          <cell r="M29">
            <v>0.19523725439544048</v>
          </cell>
          <cell r="N29">
            <v>0.21274556946973228</v>
          </cell>
          <cell r="O29">
            <v>0.21943454782420624</v>
          </cell>
          <cell r="P29">
            <v>0.23644467628850893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8.4372213652480765E-3</v>
          </cell>
          <cell r="F30">
            <v>8.4548697973703176E-3</v>
          </cell>
          <cell r="G30">
            <v>8.4698290888614945E-3</v>
          </cell>
          <cell r="H30">
            <v>7.0366125390808804E-2</v>
          </cell>
          <cell r="I30">
            <v>0.1236472318663794</v>
          </cell>
          <cell r="J30">
            <v>0.18258002463492651</v>
          </cell>
          <cell r="K30">
            <v>0.2163643533238937</v>
          </cell>
          <cell r="L30">
            <v>0.15849021797180671</v>
          </cell>
          <cell r="M30">
            <v>0.21591260132126769</v>
          </cell>
          <cell r="N30">
            <v>0.23527443060553893</v>
          </cell>
          <cell r="O30">
            <v>0.2426715362913747</v>
          </cell>
          <cell r="P30">
            <v>0.26148341746391807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8.4372213652480765E-3</v>
          </cell>
          <cell r="F31">
            <v>8.4548697973703176E-3</v>
          </cell>
          <cell r="G31">
            <v>8.4698290888614945E-3</v>
          </cell>
          <cell r="H31">
            <v>7.0366125390808804E-2</v>
          </cell>
          <cell r="I31">
            <v>0.1236472318663794</v>
          </cell>
          <cell r="J31">
            <v>0.18258002463492651</v>
          </cell>
          <cell r="K31">
            <v>0.2163643533238937</v>
          </cell>
          <cell r="L31">
            <v>0.15849021797180671</v>
          </cell>
          <cell r="M31">
            <v>0.21591260132126769</v>
          </cell>
          <cell r="N31">
            <v>0.23527443060553893</v>
          </cell>
          <cell r="O31">
            <v>0.2426715362913747</v>
          </cell>
          <cell r="P31">
            <v>0.26148341746391807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3.1304682486106399E-3</v>
          </cell>
          <cell r="F32">
            <v>6.0847395566413499E-6</v>
          </cell>
          <cell r="G32">
            <v>1.38817765834028E-5</v>
          </cell>
          <cell r="H32">
            <v>2.38134809328737E-2</v>
          </cell>
          <cell r="I32">
            <v>2.2019969932284101E-2</v>
          </cell>
          <cell r="J32">
            <v>4.06846911701143E-2</v>
          </cell>
          <cell r="K32">
            <v>2.81032412810211E-2</v>
          </cell>
          <cell r="L32">
            <v>3.38224038231211E-2</v>
          </cell>
          <cell r="M32">
            <v>3.3530663661615397E-2</v>
          </cell>
          <cell r="N32">
            <v>3.6319706885514301E-2</v>
          </cell>
          <cell r="O32">
            <v>4.7666656040122803E-2</v>
          </cell>
          <cell r="P32">
            <v>2.4737629144951701E-2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3.1326414150587398E-3</v>
          </cell>
          <cell r="F33">
            <v>3.1374687900093358E-3</v>
          </cell>
          <cell r="G33">
            <v>3.1485469834429815E-3</v>
          </cell>
          <cell r="H33">
            <v>2.6116553701400532E-2</v>
          </cell>
          <cell r="I33">
            <v>4.5837614299461441E-2</v>
          </cell>
          <cell r="J33">
            <v>6.7702563106917163E-2</v>
          </cell>
          <cell r="K33">
            <v>8.0201507621359455E-2</v>
          </cell>
          <cell r="L33">
            <v>7.5815544081909284E-2</v>
          </cell>
          <cell r="M33">
            <v>7.9989030528053992E-2</v>
          </cell>
          <cell r="N33">
            <v>8.7169701413768341E-2</v>
          </cell>
          <cell r="O33">
            <v>8.9918659297969855E-2</v>
          </cell>
          <cell r="P33">
            <v>9.69014980815327E-2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1.5247215482958203E-5</v>
          </cell>
          <cell r="F34">
            <v>3.8601746521804985E-4</v>
          </cell>
          <cell r="G34">
            <v>0.74815844011462262</v>
          </cell>
          <cell r="H34">
            <v>7.7567659155384175E-2</v>
          </cell>
          <cell r="I34">
            <v>0.73359454382688127</v>
          </cell>
          <cell r="J34">
            <v>7.9228775532285883E-2</v>
          </cell>
          <cell r="K34">
            <v>2.8913232695781303E-4</v>
          </cell>
          <cell r="L34">
            <v>2.9816771348407825E-4</v>
          </cell>
          <cell r="M34">
            <v>0.14959047672386408</v>
          </cell>
          <cell r="N34">
            <v>0.23234229486241467</v>
          </cell>
          <cell r="O34">
            <v>0.19169084943690465</v>
          </cell>
          <cell r="P34">
            <v>0.37005883348713631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1.5247215482958173E-5</v>
          </cell>
          <cell r="F35">
            <v>3.8570220415718045E-4</v>
          </cell>
          <cell r="G35">
            <v>0.74720415638998694</v>
          </cell>
          <cell r="H35">
            <v>7.75676591553843E-2</v>
          </cell>
          <cell r="I35">
            <v>0.73277943877818585</v>
          </cell>
          <cell r="J35">
            <v>7.9228775532285939E-2</v>
          </cell>
          <cell r="K35">
            <v>2.8884997116976861E-4</v>
          </cell>
          <cell r="L35">
            <v>2.981677134840783E-4</v>
          </cell>
          <cell r="M35">
            <v>0.14959047672386411</v>
          </cell>
          <cell r="N35">
            <v>0.23234229486241467</v>
          </cell>
          <cell r="O35">
            <v>0.19169084943690465</v>
          </cell>
          <cell r="P35">
            <v>0.37005883348713631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2.5098295122090969E-5</v>
          </cell>
          <cell r="F36">
            <v>4.7588218619406663E-4</v>
          </cell>
          <cell r="G36">
            <v>0.89067108423360697</v>
          </cell>
          <cell r="H36">
            <v>8.916450348758595E-2</v>
          </cell>
          <cell r="I36">
            <v>0.81511132326955327</v>
          </cell>
          <cell r="J36">
            <v>8.5198506328189594E-2</v>
          </cell>
          <cell r="K36">
            <v>2.8913232695781303E-4</v>
          </cell>
          <cell r="L36">
            <v>2.9816771348407825E-4</v>
          </cell>
          <cell r="M36">
            <v>0.15110776621287159</v>
          </cell>
          <cell r="N36">
            <v>0.23469546130162808</v>
          </cell>
          <cell r="O36">
            <v>0.19363339521705517</v>
          </cell>
          <cell r="P36">
            <v>0.37380307607682162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2.5098295122090969E-5</v>
          </cell>
          <cell r="F37">
            <v>4.7588218619406663E-4</v>
          </cell>
          <cell r="G37">
            <v>0.89067108423360697</v>
          </cell>
          <cell r="H37">
            <v>8.916450348758595E-2</v>
          </cell>
          <cell r="I37">
            <v>0.81511132326955327</v>
          </cell>
          <cell r="J37">
            <v>8.5198506328189594E-2</v>
          </cell>
          <cell r="K37">
            <v>2.8913232695781303E-4</v>
          </cell>
          <cell r="L37">
            <v>2.9816771348407825E-4</v>
          </cell>
          <cell r="M37">
            <v>0.15110776621287159</v>
          </cell>
          <cell r="N37">
            <v>0.23469546130162808</v>
          </cell>
          <cell r="O37">
            <v>0.19363339521705517</v>
          </cell>
          <cell r="P37">
            <v>0.37380307607682162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1.6379548346332901E-2</v>
          </cell>
          <cell r="F38">
            <v>2.65678228305734E-4</v>
          </cell>
          <cell r="G38">
            <v>3.0888420926152099E-2</v>
          </cell>
          <cell r="H38">
            <v>1.5630827911021399E-4</v>
          </cell>
          <cell r="I38">
            <v>1.37073415825329E-2</v>
          </cell>
          <cell r="J38">
            <v>1.5567629272049E-3</v>
          </cell>
          <cell r="K38">
            <v>1.90081126804392E-4</v>
          </cell>
          <cell r="L38">
            <v>1.1685226801878499E-2</v>
          </cell>
          <cell r="M38">
            <v>3.1576028383195798E-3</v>
          </cell>
          <cell r="N38">
            <v>1.36555220091577E-2</v>
          </cell>
          <cell r="O38">
            <v>4.5532007370533197E-3</v>
          </cell>
          <cell r="P38">
            <v>2.8705157864008402E-2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1.6379548346332901E-2</v>
          </cell>
          <cell r="F39">
            <v>1.6618225664341374E-2</v>
          </cell>
          <cell r="G39">
            <v>4.7433233356556061E-2</v>
          </cell>
          <cell r="H39">
            <v>3.7512313154149095E-2</v>
          </cell>
          <cell r="I39">
            <v>4.6283376476959813E-2</v>
          </cell>
          <cell r="J39">
            <v>2.1713183036901128E-2</v>
          </cell>
          <cell r="K39">
            <v>1.3573738858175409E-2</v>
          </cell>
          <cell r="L39">
            <v>1.3223504563964204E-2</v>
          </cell>
          <cell r="M39">
            <v>1.5049485726798628E-2</v>
          </cell>
          <cell r="N39">
            <v>2.8242193432057808E-2</v>
          </cell>
          <cell r="O39">
            <v>2.2060674142530365E-2</v>
          </cell>
          <cell r="P39">
            <v>4.6688148993511779E-2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5.071706435743741E-3</v>
          </cell>
          <cell r="H40">
            <v>4.2734533457309603E-3</v>
          </cell>
          <cell r="I40">
            <v>7.7721238776699121E-3</v>
          </cell>
          <cell r="J40">
            <v>4.611212225431714E-3</v>
          </cell>
          <cell r="K40">
            <v>4.4892130387115823E-3</v>
          </cell>
          <cell r="L40">
            <v>4.2232971050430359E-3</v>
          </cell>
          <cell r="M40">
            <v>1.2093575680342019</v>
          </cell>
          <cell r="N40">
            <v>3.9055911003620358</v>
          </cell>
          <cell r="O40">
            <v>3.9675262923311698</v>
          </cell>
          <cell r="P40">
            <v>6.1394568668810745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1.3955359830309609E-3</v>
          </cell>
          <cell r="H41">
            <v>1.2447774873792241E-3</v>
          </cell>
          <cell r="I41">
            <v>2.0399360444186003E-3</v>
          </cell>
          <cell r="J41">
            <v>1.1597513749932876E-3</v>
          </cell>
          <cell r="K41">
            <v>1.1425394793722792E-3</v>
          </cell>
          <cell r="L41">
            <v>9.9804941024890645E-4</v>
          </cell>
          <cell r="M41">
            <v>0.16768217249571707</v>
          </cell>
          <cell r="N41">
            <v>0.5046054174985185</v>
          </cell>
          <cell r="O41">
            <v>0.41007433003692778</v>
          </cell>
          <cell r="P41">
            <v>0.57610684313670169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5.9219469899954703E-4</v>
          </cell>
          <cell r="H42">
            <v>4.5849081709949487E-4</v>
          </cell>
          <cell r="I42">
            <v>8.241186471558481E-4</v>
          </cell>
          <cell r="J42">
            <v>5.5307025555770088E-4</v>
          </cell>
          <cell r="K42">
            <v>5.1477011127842778E-4</v>
          </cell>
          <cell r="L42">
            <v>5.188370425928667E-4</v>
          </cell>
          <cell r="M42">
            <v>1.1394263081373538E-3</v>
          </cell>
          <cell r="N42">
            <v>2.8917415576737693E-3</v>
          </cell>
          <cell r="O42">
            <v>2.3260425660885245E-3</v>
          </cell>
          <cell r="P42">
            <v>5.2000141366982415E-3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4.0845954968102142E-4</v>
          </cell>
          <cell r="H43">
            <v>3.3107069249475402E-4</v>
          </cell>
          <cell r="I43">
            <v>5.892255731856376E-4</v>
          </cell>
          <cell r="J43">
            <v>4.1495487902896289E-4</v>
          </cell>
          <cell r="K43">
            <v>3.9186376349659879E-4</v>
          </cell>
          <cell r="L43">
            <v>4.1149187786159428E-4</v>
          </cell>
          <cell r="M43">
            <v>8.1975831393740056E-4</v>
          </cell>
          <cell r="N43">
            <v>1.6770417894539453E-3</v>
          </cell>
          <cell r="O43">
            <v>1.4765553735074186E-3</v>
          </cell>
          <cell r="P43">
            <v>2.520456352574074E-3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6.1563715781348758E-4</v>
          </cell>
          <cell r="H44">
            <v>4.731963931727178E-4</v>
          </cell>
          <cell r="I44">
            <v>8.3588904298381359E-4</v>
          </cell>
          <cell r="J44">
            <v>5.5427185941113693E-4</v>
          </cell>
          <cell r="K44">
            <v>5.1600304987042313E-4</v>
          </cell>
          <cell r="L44">
            <v>5.1980754347383099E-4</v>
          </cell>
          <cell r="M44">
            <v>1.1445115402067411E-3</v>
          </cell>
          <cell r="N44">
            <v>2.9292953691822717E-3</v>
          </cell>
          <cell r="O44">
            <v>2.3627411051049645E-3</v>
          </cell>
          <cell r="P44">
            <v>5.2837814367260689E-3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7.4588591484313501E-4</v>
          </cell>
          <cell r="H45">
            <v>7.2087470311262599E-4</v>
          </cell>
          <cell r="I45">
            <v>1.4284442314331401E-3</v>
          </cell>
          <cell r="J45">
            <v>7.1339437358613231E-4</v>
          </cell>
          <cell r="K45">
            <v>7.2659743997162559E-4</v>
          </cell>
          <cell r="L45">
            <v>6.4077206043574913E-4</v>
          </cell>
          <cell r="M45">
            <v>0.82627846319921971</v>
          </cell>
          <cell r="N45">
            <v>2.8007058083984755</v>
          </cell>
          <cell r="O45">
            <v>2.871932597059597</v>
          </cell>
          <cell r="P45">
            <v>4.4942809969710593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7.2187887174960991E-4</v>
          </cell>
          <cell r="H46">
            <v>5.8672379903183163E-4</v>
          </cell>
          <cell r="I46">
            <v>1.2296390401969805E-3</v>
          </cell>
          <cell r="J46">
            <v>6.6267901384605863E-4</v>
          </cell>
          <cell r="K46">
            <v>6.8266090520411162E-4</v>
          </cell>
          <cell r="L46">
            <v>6.1551132623684202E-4</v>
          </cell>
          <cell r="M46">
            <v>0.21115378025688028</v>
          </cell>
          <cell r="N46">
            <v>0.58989086360587029</v>
          </cell>
          <cell r="O46">
            <v>0.67702853969682275</v>
          </cell>
          <cell r="P46">
            <v>1.0508693353734484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5.9211425962597797E-4</v>
          </cell>
          <cell r="H47">
            <v>4.583194534403102E-4</v>
          </cell>
          <cell r="I47">
            <v>8.2487129829589886E-4</v>
          </cell>
          <cell r="J47">
            <v>5.5309046900843398E-4</v>
          </cell>
          <cell r="K47">
            <v>5.1477828951811979E-4</v>
          </cell>
          <cell r="L47">
            <v>5.1882784419324528E-4</v>
          </cell>
          <cell r="M47">
            <v>1.1394559201047029E-3</v>
          </cell>
          <cell r="N47">
            <v>2.8909321428651951E-3</v>
          </cell>
          <cell r="O47">
            <v>2.3254864931205798E-3</v>
          </cell>
          <cell r="P47">
            <v>5.1954394738624472E-3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0.1112179640647495</v>
          </cell>
          <cell r="K48">
            <v>0.10771581412659051</v>
          </cell>
          <cell r="L48">
            <v>6.5889045628494833E-2</v>
          </cell>
          <cell r="M48">
            <v>1.4909725363305149</v>
          </cell>
          <cell r="N48">
            <v>2.0857232356406947</v>
          </cell>
          <cell r="O48">
            <v>2.5964762589563608</v>
          </cell>
          <cell r="P48">
            <v>2.5718586894510382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0.1123413778431812</v>
          </cell>
          <cell r="K49">
            <v>0.10880385265312183</v>
          </cell>
          <cell r="L49">
            <v>6.6554591543934158E-2</v>
          </cell>
          <cell r="M49">
            <v>1.5060328649803165</v>
          </cell>
          <cell r="N49">
            <v>2.1067911471118133</v>
          </cell>
          <cell r="O49">
            <v>2.6227032918751148</v>
          </cell>
          <cell r="P49">
            <v>2.5978370600515537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6.2888409992555803E-6</v>
          </cell>
          <cell r="I50">
            <v>1.5566688219210499E-5</v>
          </cell>
          <cell r="J50">
            <v>9.0741227453658806E-3</v>
          </cell>
          <cell r="K50">
            <v>2.2503411334281399E-4</v>
          </cell>
          <cell r="L50">
            <v>2.4409451625246898E-3</v>
          </cell>
          <cell r="M50">
            <v>8.0175044468984102E-2</v>
          </cell>
          <cell r="N50">
            <v>3.6799644537520403E-2</v>
          </cell>
          <cell r="O50">
            <v>3.3320061595433902E-2</v>
          </cell>
          <cell r="P50">
            <v>1.14570252476135E-2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6.2888409992555803E-6</v>
          </cell>
          <cell r="I51">
            <v>2.1855529218466101E-5</v>
          </cell>
          <cell r="J51">
            <v>9.0959782745843494E-3</v>
          </cell>
          <cell r="K51">
            <v>9.3210123879271592E-3</v>
          </cell>
          <cell r="L51">
            <v>1.17619575504518E-2</v>
          </cell>
          <cell r="M51">
            <v>9.1937002019435901E-2</v>
          </cell>
          <cell r="N51">
            <v>0.12873664655695599</v>
          </cell>
          <cell r="O51">
            <v>0.16205471450369699</v>
          </cell>
          <cell r="P51">
            <v>0.17350744455900399</v>
          </cell>
        </row>
        <row r="52">
          <cell r="B52" t="str">
            <v>ENUC_SMR_GOE_II</v>
          </cell>
          <cell r="C52" t="str">
            <v>VAR_fout</v>
          </cell>
          <cell r="D52" t="str">
            <v>LTH</v>
          </cell>
          <cell r="J52"/>
          <cell r="K52"/>
          <cell r="L52"/>
          <cell r="M52">
            <v>8.9946063085389785E-2</v>
          </cell>
          <cell r="N52">
            <v>0.46288145387316826</v>
          </cell>
          <cell r="O52">
            <v>0.37750638742278136</v>
          </cell>
          <cell r="P52">
            <v>0.36973262767093162</v>
          </cell>
        </row>
        <row r="53">
          <cell r="B53" t="str">
            <v>ENUC_SMR_GOE_II</v>
          </cell>
          <cell r="C53" t="str">
            <v>VAR_fout</v>
          </cell>
          <cell r="D53" t="str">
            <v>ELC</v>
          </cell>
          <cell r="J53"/>
          <cell r="K53"/>
          <cell r="L53"/>
          <cell r="M53">
            <v>0.19356843283576361</v>
          </cell>
          <cell r="N53">
            <v>0.42583045228508265</v>
          </cell>
          <cell r="O53">
            <v>0.5095979485115838</v>
          </cell>
          <cell r="P53">
            <v>0.49607270136099296</v>
          </cell>
        </row>
        <row r="54">
          <cell r="B54" t="str">
            <v>ENUC_SMR_GOE_II</v>
          </cell>
          <cell r="C54" t="str">
            <v>VAR_fin</v>
          </cell>
          <cell r="D54" t="str">
            <v>URN</v>
          </cell>
          <cell r="J54"/>
          <cell r="K54"/>
          <cell r="L54"/>
          <cell r="M54">
            <v>0.62375737313993984</v>
          </cell>
          <cell r="N54">
            <v>1.4900420995275265</v>
          </cell>
          <cell r="O54">
            <v>1.704714876869786</v>
          </cell>
          <cell r="P54">
            <v>1.6604681637241372</v>
          </cell>
        </row>
        <row r="55">
          <cell r="B55" t="str">
            <v>ENUC_SMR_GOE_II</v>
          </cell>
          <cell r="C55" t="str">
            <v>VAR_ncap</v>
          </cell>
          <cell r="D55" t="str">
            <v>-</v>
          </cell>
          <cell r="J55"/>
          <cell r="K55"/>
          <cell r="L55"/>
          <cell r="M55">
            <v>1.8461983809153201E-2</v>
          </cell>
          <cell r="N55">
            <v>2.0639623494997802E-3</v>
          </cell>
          <cell r="O55">
            <v>9.0541607654537798E-5</v>
          </cell>
        </row>
        <row r="56">
          <cell r="B56" t="str">
            <v>ENUC_SMR_GOE_II</v>
          </cell>
          <cell r="C56" t="str">
            <v>VAR_cap</v>
          </cell>
          <cell r="D56" t="str">
            <v>-</v>
          </cell>
          <cell r="J56"/>
          <cell r="K56"/>
          <cell r="L56"/>
          <cell r="M56">
            <v>7.5233738823801202E-3</v>
          </cell>
          <cell r="N56">
            <v>1.8461983809153201E-2</v>
          </cell>
          <cell r="O56">
            <v>2.05546490878252E-2</v>
          </cell>
          <cell r="P56">
            <v>2.0616487766307499E-2</v>
          </cell>
        </row>
        <row r="57">
          <cell r="B57" t="str">
            <v>ITOT-EBAT</v>
          </cell>
          <cell r="C57" t="str">
            <v>VAR_fout</v>
          </cell>
          <cell r="D57" t="str">
            <v>AUX_ITOT-EBAT_OUT</v>
          </cell>
          <cell r="E57">
            <v>7.3539055194986429E-3</v>
          </cell>
          <cell r="F57">
            <v>7.3686520279545665E-3</v>
          </cell>
          <cell r="G57">
            <v>7.3844318898695404E-3</v>
          </cell>
          <cell r="H57">
            <v>5.6159884020693641E-2</v>
          </cell>
          <cell r="I57">
            <v>0.10726141109503412</v>
          </cell>
          <cell r="J57">
            <v>0.15845327757936761</v>
          </cell>
          <cell r="K57">
            <v>0.15338649227522944</v>
          </cell>
          <cell r="L57">
            <v>0.14733593442572795</v>
          </cell>
          <cell r="M57">
            <v>0.24311651473200913</v>
          </cell>
          <cell r="N57">
            <v>0.23959879087235192</v>
          </cell>
          <cell r="O57">
            <v>0.27026833979220044</v>
          </cell>
          <cell r="P57">
            <v>0.26948472515836308</v>
          </cell>
        </row>
        <row r="58">
          <cell r="B58" t="str">
            <v>ITOT-EBAT</v>
          </cell>
          <cell r="C58" t="str">
            <v>VAR_fout</v>
          </cell>
          <cell r="D58" t="str">
            <v>ITOT_ELC</v>
          </cell>
          <cell r="E58">
            <v>7.3539055194986377E-3</v>
          </cell>
          <cell r="F58">
            <v>7.3686520279545604E-3</v>
          </cell>
          <cell r="G58">
            <v>7.384431889869536E-3</v>
          </cell>
          <cell r="H58">
            <v>5.6159884020693621E-2</v>
          </cell>
          <cell r="I58">
            <v>0.10726141109503408</v>
          </cell>
          <cell r="J58">
            <v>0.15845327757936753</v>
          </cell>
          <cell r="K58">
            <v>0.1533864922752293</v>
          </cell>
          <cell r="L58">
            <v>0.14733593442572782</v>
          </cell>
          <cell r="M58">
            <v>0.24311651473200893</v>
          </cell>
          <cell r="N58">
            <v>0.2395987908723517</v>
          </cell>
          <cell r="O58">
            <v>0.27026833979220016</v>
          </cell>
          <cell r="P58">
            <v>0.26948472515836275</v>
          </cell>
        </row>
        <row r="59">
          <cell r="B59" t="str">
            <v>ITOT-EBAT</v>
          </cell>
          <cell r="C59" t="str">
            <v>VAR_fin</v>
          </cell>
          <cell r="D59" t="str">
            <v>ITOT_ELC</v>
          </cell>
          <cell r="E59">
            <v>8.1407913272177647E-3</v>
          </cell>
          <cell r="F59">
            <v>8.1570989717755157E-3</v>
          </cell>
          <cell r="G59">
            <v>8.1727780151410346E-3</v>
          </cell>
          <cell r="H59">
            <v>6.2111833453267123E-2</v>
          </cell>
          <cell r="I59">
            <v>0.118623213285107</v>
          </cell>
          <cell r="J59">
            <v>0.17523449629018206</v>
          </cell>
          <cell r="K59">
            <v>0.16963131679161408</v>
          </cell>
          <cell r="L59">
            <v>0.16294032684661075</v>
          </cell>
          <cell r="M59">
            <v>0.26886058980331806</v>
          </cell>
          <cell r="N59">
            <v>0.26497046282360148</v>
          </cell>
          <cell r="O59">
            <v>0.2988868372943585</v>
          </cell>
          <cell r="P59">
            <v>0.29802135205775682</v>
          </cell>
        </row>
        <row r="60">
          <cell r="B60" t="str">
            <v>ITOT-EBAT</v>
          </cell>
          <cell r="C60" t="str">
            <v>VAR_fin</v>
          </cell>
          <cell r="D60" t="str">
            <v>AUX_ITOT-EBAT_IN</v>
          </cell>
          <cell r="E60">
            <v>8.1407913272177647E-3</v>
          </cell>
          <cell r="F60">
            <v>8.1570989717755157E-3</v>
          </cell>
          <cell r="G60">
            <v>8.1727780151410346E-3</v>
          </cell>
          <cell r="H60">
            <v>6.2111833453267123E-2</v>
          </cell>
          <cell r="I60">
            <v>0.118623213285107</v>
          </cell>
          <cell r="J60">
            <v>0.17523449629018206</v>
          </cell>
          <cell r="K60">
            <v>0.16963131679161408</v>
          </cell>
          <cell r="L60">
            <v>0.16294032684661075</v>
          </cell>
          <cell r="M60">
            <v>0.26886058980331806</v>
          </cell>
          <cell r="N60">
            <v>0.26497046282360148</v>
          </cell>
          <cell r="O60">
            <v>0.2988868372943585</v>
          </cell>
          <cell r="P60">
            <v>0.29802135205775682</v>
          </cell>
        </row>
        <row r="61">
          <cell r="B61" t="str">
            <v>ITOT-EBAT</v>
          </cell>
          <cell r="C61" t="str">
            <v>VAR_ncap</v>
          </cell>
          <cell r="D61" t="str">
            <v>-</v>
          </cell>
          <cell r="E61">
            <v>3.0197060761412002E-3</v>
          </cell>
          <cell r="F61">
            <v>5.7316323543617201E-6</v>
          </cell>
          <cell r="G61">
            <v>1.4656083864757E-5</v>
          </cell>
          <cell r="H61">
            <v>2.0871566230426401E-2</v>
          </cell>
          <cell r="I61">
            <v>2.3142056694652802E-2</v>
          </cell>
          <cell r="J61">
            <v>3.7568480306843198E-2</v>
          </cell>
          <cell r="K61">
            <v>1.3370882429017499E-2</v>
          </cell>
          <cell r="L61">
            <v>5.5274111050270497E-2</v>
          </cell>
          <cell r="M61">
            <v>3.8326990196197099E-2</v>
          </cell>
          <cell r="N61">
            <v>3.1546291715307699E-2</v>
          </cell>
          <cell r="O61">
            <v>7.2427034469695506E-2</v>
          </cell>
          <cell r="P61">
            <v>1.6745330481841399E-2</v>
          </cell>
        </row>
        <row r="62">
          <cell r="B62" t="str">
            <v>ITOT-EBAT</v>
          </cell>
          <cell r="C62" t="str">
            <v>VAR_cap</v>
          </cell>
          <cell r="D62" t="str">
            <v>-</v>
          </cell>
          <cell r="E62">
            <v>3.0216270507235311E-3</v>
          </cell>
          <cell r="F62">
            <v>3.026122338010541E-3</v>
          </cell>
          <cell r="G62">
            <v>3.0379306105971994E-3</v>
          </cell>
          <cell r="H62">
            <v>2.3093733795304983E-2</v>
          </cell>
          <cell r="I62">
            <v>4.4018368140771078E-2</v>
          </cell>
          <cell r="J62">
            <v>6.5090631967793633E-2</v>
          </cell>
          <cell r="K62">
            <v>6.2934748326023748E-2</v>
          </cell>
          <cell r="L62">
            <v>8.1470386733025271E-2</v>
          </cell>
          <cell r="M62">
            <v>9.9610278561143961E-2</v>
          </cell>
          <cell r="N62">
            <v>9.8183268014447003E-2</v>
          </cell>
          <cell r="O62">
            <v>0.11075514680793269</v>
          </cell>
          <cell r="P62">
            <v>0.11044819622713539</v>
          </cell>
        </row>
        <row r="63">
          <cell r="B63" t="str">
            <v>EWSTINCCS</v>
          </cell>
          <cell r="C63" t="str">
            <v>VAR_fout</v>
          </cell>
          <cell r="D63" t="str">
            <v>ELC35</v>
          </cell>
          <cell r="J63">
            <v>1.1661584197247616</v>
          </cell>
          <cell r="K63">
            <v>4.3378678691253061</v>
          </cell>
          <cell r="L63">
            <v>4.8959000299745243</v>
          </cell>
          <cell r="M63">
            <v>4.6682302157975446</v>
          </cell>
          <cell r="N63">
            <v>4.5627243622133733</v>
          </cell>
          <cell r="O63">
            <v>4.5590172486299547</v>
          </cell>
          <cell r="P63">
            <v>4.5656980967064822</v>
          </cell>
        </row>
        <row r="64">
          <cell r="B64" t="str">
            <v>EWSTINCCS</v>
          </cell>
          <cell r="C64" t="str">
            <v>VAR_fout</v>
          </cell>
          <cell r="D64" t="str">
            <v>CO2_O</v>
          </cell>
          <cell r="J64">
            <v>299.38447502791195</v>
          </cell>
          <cell r="K64">
            <v>1113.6482597664958</v>
          </cell>
          <cell r="L64">
            <v>1256.9102408993544</v>
          </cell>
          <cell r="M64">
            <v>1198.4612286175029</v>
          </cell>
          <cell r="N64">
            <v>1171.3750162698502</v>
          </cell>
          <cell r="O64">
            <v>1170.4232997317965</v>
          </cell>
          <cell r="P64">
            <v>1172.1384545172036</v>
          </cell>
        </row>
        <row r="65">
          <cell r="B65" t="str">
            <v>EWSTINCCS</v>
          </cell>
          <cell r="C65" t="str">
            <v>VAR_fout</v>
          </cell>
          <cell r="D65" t="str">
            <v>CO2</v>
          </cell>
          <cell r="J65">
            <v>-299.384475027912</v>
          </cell>
          <cell r="K65">
            <v>-1113.6482597664899</v>
          </cell>
          <cell r="L65">
            <v>-1256.9102408993499</v>
          </cell>
          <cell r="M65">
            <v>-1198.4612286175</v>
          </cell>
          <cell r="N65">
            <v>-1171.37501626985</v>
          </cell>
          <cell r="O65">
            <v>-1170.4232997317999</v>
          </cell>
          <cell r="P65">
            <v>-1172.1384545172</v>
          </cell>
        </row>
        <row r="66">
          <cell r="B66" t="str">
            <v>EWSTINCCS</v>
          </cell>
          <cell r="C66" t="str">
            <v>VAR_fout</v>
          </cell>
          <cell r="D66" t="str">
            <v>CO2_E</v>
          </cell>
          <cell r="J66">
            <v>323.32473144286803</v>
          </cell>
          <cell r="K66">
            <v>1190.7931255618701</v>
          </cell>
          <cell r="L66">
            <v>1330.80291294424</v>
          </cell>
          <cell r="M66">
            <v>1268.9177334999599</v>
          </cell>
          <cell r="N66">
            <v>1240.2391460241399</v>
          </cell>
          <cell r="O66">
            <v>1239.23147888935</v>
          </cell>
          <cell r="P66">
            <v>1241.04746614946</v>
          </cell>
        </row>
        <row r="67">
          <cell r="B67" t="str">
            <v>EWSTINCCS</v>
          </cell>
          <cell r="C67" t="str">
            <v>VAR_fin</v>
          </cell>
          <cell r="D67" t="str">
            <v>EWST</v>
          </cell>
          <cell r="J67">
            <v>3.4841027095136612</v>
          </cell>
          <cell r="K67">
            <v>12.831822473727074</v>
          </cell>
          <cell r="L67">
            <v>14.340548630864618</v>
          </cell>
          <cell r="M67">
            <v>13.673682473059936</v>
          </cell>
          <cell r="N67">
            <v>13.36464597008777</v>
          </cell>
          <cell r="O67">
            <v>13.353787488031815</v>
          </cell>
          <cell r="P67">
            <v>13.373356316265701</v>
          </cell>
        </row>
        <row r="68">
          <cell r="B68" t="str">
            <v>EWSTINCCS</v>
          </cell>
          <cell r="C68" t="str">
            <v>VAR_ncap</v>
          </cell>
          <cell r="D68" t="str">
            <v>-</v>
          </cell>
          <cell r="J68">
            <v>4.35068291171831E-2</v>
          </cell>
          <cell r="K68">
            <v>0.13520245399450601</v>
          </cell>
          <cell r="L68">
            <v>3.9725427952743498E-3</v>
          </cell>
          <cell r="M68">
            <v>1.30445764912876E-6</v>
          </cell>
          <cell r="N68">
            <v>2.8483499817820899E-6</v>
          </cell>
          <cell r="O68">
            <v>4.9399895888795099E-6</v>
          </cell>
          <cell r="P68">
            <v>3.11786015861036E-2</v>
          </cell>
        </row>
        <row r="69">
          <cell r="B69" t="str">
            <v>EWSTINCCS</v>
          </cell>
          <cell r="C69" t="str">
            <v>VAR_cap</v>
          </cell>
          <cell r="D69" t="str">
            <v>-</v>
          </cell>
          <cell r="J69">
            <v>4.35068291171831E-2</v>
          </cell>
          <cell r="K69">
            <v>0.17870856817420569</v>
          </cell>
          <cell r="L69">
            <v>0.1826799314374794</v>
          </cell>
          <cell r="M69">
            <v>0.18267713197002863</v>
          </cell>
          <cell r="N69">
            <v>0.18267214032796164</v>
          </cell>
          <cell r="O69">
            <v>0.17586558698291241</v>
          </cell>
          <cell r="P69">
            <v>0.17034515397038377</v>
          </cell>
        </row>
        <row r="70">
          <cell r="B70" t="str">
            <v>D-RES_LTH</v>
          </cell>
          <cell r="C70" t="str">
            <v>VAR_fout</v>
          </cell>
          <cell r="D70" t="str">
            <v>RHNS_LTH_DH</v>
          </cell>
          <cell r="F70">
            <v>5.4476662044143011E-2</v>
          </cell>
          <cell r="G70">
            <v>7.1897999164736409E-2</v>
          </cell>
          <cell r="H70">
            <v>0.11352628361250387</v>
          </cell>
          <cell r="I70">
            <v>0.17686426465157579</v>
          </cell>
          <cell r="J70">
            <v>0.25174476577728877</v>
          </cell>
          <cell r="K70">
            <v>0.34415904280838855</v>
          </cell>
          <cell r="L70">
            <v>0.45631323880805391</v>
          </cell>
          <cell r="M70">
            <v>0.47960727195756719</v>
          </cell>
          <cell r="N70">
            <v>0.50409265595564356</v>
          </cell>
          <cell r="O70">
            <v>0.52982819174447604</v>
          </cell>
          <cell r="P70">
            <v>0.5569491680921741</v>
          </cell>
        </row>
        <row r="71">
          <cell r="B71" t="str">
            <v>D-RES_LTH</v>
          </cell>
          <cell r="C71" t="str">
            <v>VAR_fout</v>
          </cell>
          <cell r="D71" t="str">
            <v>RHEM_LTH_DH</v>
          </cell>
          <cell r="E71">
            <v>2.3605402635511799</v>
          </cell>
          <cell r="F71">
            <v>3.8270163305899976</v>
          </cell>
          <cell r="G71">
            <v>3.7380483167746363</v>
          </cell>
          <cell r="H71">
            <v>3.2407758697338807</v>
          </cell>
          <cell r="I71">
            <v>2.9603664706427599</v>
          </cell>
          <cell r="J71">
            <v>3.616322909140302</v>
          </cell>
          <cell r="K71">
            <v>3.5279809950539334</v>
          </cell>
          <cell r="L71">
            <v>3.4989265615214258</v>
          </cell>
          <cell r="M71">
            <v>3.3626440619110358</v>
          </cell>
          <cell r="N71">
            <v>2.5795112742306454</v>
          </cell>
          <cell r="O71">
            <v>3.4644040560828975</v>
          </cell>
          <cell r="P71">
            <v>2.3408295159980828</v>
          </cell>
        </row>
        <row r="72">
          <cell r="B72" t="str">
            <v>D-RES_LTH</v>
          </cell>
          <cell r="C72" t="str">
            <v>VAR_fout</v>
          </cell>
          <cell r="D72" t="str">
            <v>RHES_LTH_DH</v>
          </cell>
          <cell r="E72">
            <v>2.3210606290145059</v>
          </cell>
          <cell r="F72">
            <v>3.5392089504492068</v>
          </cell>
          <cell r="G72">
            <v>3.5160533219303414</v>
          </cell>
          <cell r="H72">
            <v>1.7573120416223302</v>
          </cell>
          <cell r="I72">
            <v>3.1002155081866372</v>
          </cell>
          <cell r="J72">
            <v>2.7917189066089816</v>
          </cell>
          <cell r="K72">
            <v>2.6389400164559977</v>
          </cell>
          <cell r="L72">
            <v>2.5369599981280211</v>
          </cell>
          <cell r="M72">
            <v>2.370616800901836</v>
          </cell>
          <cell r="N72">
            <v>2.2373807497425302</v>
          </cell>
          <cell r="O72">
            <v>2.3095101853049771</v>
          </cell>
          <cell r="P72">
            <v>1.9041258985934379</v>
          </cell>
        </row>
        <row r="73">
          <cell r="B73" t="str">
            <v>D-RES_LTH</v>
          </cell>
          <cell r="C73" t="str">
            <v>VAR_fout</v>
          </cell>
          <cell r="D73" t="str">
            <v>RHSA_LTH</v>
          </cell>
          <cell r="E73">
            <v>3.6584725200431731</v>
          </cell>
          <cell r="F73">
            <v>1.7882451370857975</v>
          </cell>
          <cell r="G73">
            <v>1.7882478667467381</v>
          </cell>
          <cell r="H73">
            <v>1.788249710257086</v>
          </cell>
          <cell r="I73">
            <v>1.7882536868816641</v>
          </cell>
          <cell r="J73">
            <v>1.7882587261016061</v>
          </cell>
          <cell r="K73">
            <v>1.7882654888128948</v>
          </cell>
          <cell r="L73">
            <v>1.7882738433202834</v>
          </cell>
          <cell r="M73">
            <v>1.7883133898463572</v>
          </cell>
          <cell r="N73">
            <v>1.7883525427295603</v>
          </cell>
          <cell r="O73">
            <v>1.7883834640027321</v>
          </cell>
          <cell r="P73">
            <v>1.7885114186493951</v>
          </cell>
        </row>
        <row r="74">
          <cell r="B74" t="str">
            <v>D-RES_LTH</v>
          </cell>
          <cell r="C74" t="str">
            <v>VAR_fout</v>
          </cell>
          <cell r="D74" t="str">
            <v>RHNM_LTH_DH</v>
          </cell>
          <cell r="F74">
            <v>0.3501061329067276</v>
          </cell>
          <cell r="G74">
            <v>0.38273225639020092</v>
          </cell>
          <cell r="H74">
            <v>0.44368961478370827</v>
          </cell>
          <cell r="I74">
            <v>0.51435684623879796</v>
          </cell>
          <cell r="J74">
            <v>0.59628005078290736</v>
          </cell>
          <cell r="K74">
            <v>0.69125303638927538</v>
          </cell>
          <cell r="L74">
            <v>0.80135497371689235</v>
          </cell>
          <cell r="M74">
            <v>0.92900198252176858</v>
          </cell>
          <cell r="N74">
            <v>1.0769784393924073</v>
          </cell>
          <cell r="O74">
            <v>1.2485274868542149</v>
          </cell>
          <cell r="P74">
            <v>1.4474746332011357</v>
          </cell>
        </row>
        <row r="75">
          <cell r="B75" t="str">
            <v>D-RES_LTH</v>
          </cell>
          <cell r="C75" t="str">
            <v>VAR_fin</v>
          </cell>
          <cell r="D75" t="str">
            <v>LTH</v>
          </cell>
          <cell r="E75">
            <v>9.2188091969463919</v>
          </cell>
          <cell r="F75">
            <v>10.566224458117562</v>
          </cell>
          <cell r="G75">
            <v>10.474284842538097</v>
          </cell>
          <cell r="H75">
            <v>8.0693722463531117</v>
          </cell>
          <cell r="I75">
            <v>9.3496375369830798</v>
          </cell>
          <cell r="J75">
            <v>9.8654430444579067</v>
          </cell>
          <cell r="K75">
            <v>9.7710503189351456</v>
          </cell>
          <cell r="L75">
            <v>9.8343113618304958</v>
          </cell>
          <cell r="M75">
            <v>9.6701015671721606</v>
          </cell>
          <cell r="N75">
            <v>8.864599909921532</v>
          </cell>
          <cell r="O75">
            <v>10.114581279849773</v>
          </cell>
          <cell r="P75">
            <v>8.7038769986792222</v>
          </cell>
        </row>
        <row r="76">
          <cell r="B76" t="str">
            <v>D-RES_LTH</v>
          </cell>
          <cell r="C76" t="str">
            <v>VAR_ncap</v>
          </cell>
          <cell r="D76" t="str">
            <v>-</v>
          </cell>
          <cell r="E76">
            <v>0.62768573914165604</v>
          </cell>
          <cell r="F76">
            <v>3.3172645557975701E-2</v>
          </cell>
          <cell r="G76">
            <v>2.1955431011776699E-3</v>
          </cell>
          <cell r="H76">
            <v>7.1754380540720204E-3</v>
          </cell>
          <cell r="I76">
            <v>1.37251979923316E-2</v>
          </cell>
          <cell r="J76">
            <v>1.34158713765869E-2</v>
          </cell>
          <cell r="K76">
            <v>1.2444008115424499E-2</v>
          </cell>
          <cell r="L76">
            <v>1.90593405487815E-2</v>
          </cell>
          <cell r="M76">
            <v>8.0011428942646894E-3</v>
          </cell>
          <cell r="N76">
            <v>1.3502055369889699E-2</v>
          </cell>
          <cell r="O76">
            <v>1.2261962065891901E-2</v>
          </cell>
          <cell r="P76">
            <v>1.8228641157345599E-2</v>
          </cell>
        </row>
        <row r="77">
          <cell r="B77" t="str">
            <v>D-RES_LTH</v>
          </cell>
          <cell r="C77" t="str">
            <v>VAR_cap</v>
          </cell>
          <cell r="D77" t="str">
            <v>-</v>
          </cell>
          <cell r="E77">
            <v>0.62768573914165604</v>
          </cell>
          <cell r="F77">
            <v>0.66085838469963198</v>
          </cell>
          <cell r="G77">
            <v>0.66305392780080896</v>
          </cell>
          <cell r="H77">
            <v>0.67022936585488102</v>
          </cell>
          <cell r="I77">
            <v>0.68395456384721298</v>
          </cell>
          <cell r="J77">
            <v>0.69737043522380004</v>
          </cell>
          <cell r="K77">
            <v>0.70981444333922505</v>
          </cell>
          <cell r="L77">
            <v>0.72887378388800605</v>
          </cell>
          <cell r="M77">
            <v>0.73687492678227096</v>
          </cell>
          <cell r="N77">
            <v>0.75037698215216098</v>
          </cell>
          <cell r="O77">
            <v>0.76263894421805301</v>
          </cell>
          <cell r="P77">
            <v>0.78086758537539802</v>
          </cell>
        </row>
        <row r="78">
          <cell r="B78" t="str">
            <v>RHES-SHSTG-CHPNGA</v>
          </cell>
          <cell r="C78" t="str">
            <v>VAR_fout</v>
          </cell>
          <cell r="D78" t="str">
            <v>RHES_LTH_CHPNGA</v>
          </cell>
          <cell r="E78">
            <v>3.5476391945377141E-2</v>
          </cell>
          <cell r="F78">
            <v>5.0272990210823289E-4</v>
          </cell>
          <cell r="G78">
            <v>1.473886293333574E-2</v>
          </cell>
          <cell r="H78">
            <v>1.3862453078019241E-2</v>
          </cell>
          <cell r="I78">
            <v>6.6327672554290437E-3</v>
          </cell>
          <cell r="J78">
            <v>5.747805825311916E-3</v>
          </cell>
          <cell r="K78">
            <v>2.1305771963482623E-4</v>
          </cell>
          <cell r="L78">
            <v>2.2939433878976936E-4</v>
          </cell>
          <cell r="M78">
            <v>1.77741907426043E-2</v>
          </cell>
          <cell r="N78">
            <v>3.1374443832668693E-2</v>
          </cell>
          <cell r="O78">
            <v>2.2013911030561519E-2</v>
          </cell>
          <cell r="P78">
            <v>4.7255140204733072E-2</v>
          </cell>
        </row>
        <row r="79">
          <cell r="B79" t="str">
            <v>RHES-SHSTG-CHPNGA</v>
          </cell>
          <cell r="C79" t="str">
            <v>VAR_fout</v>
          </cell>
          <cell r="D79" t="str">
            <v>AUX_RES_CHPNGA_OUT</v>
          </cell>
          <cell r="E79">
            <v>3.547639194537721E-2</v>
          </cell>
          <cell r="F79">
            <v>5.0239497212681554E-4</v>
          </cell>
          <cell r="G79">
            <v>1.4723525927161626E-2</v>
          </cell>
          <cell r="H79">
            <v>1.3862453078019241E-2</v>
          </cell>
          <cell r="I79">
            <v>6.6266765600613521E-3</v>
          </cell>
          <cell r="J79">
            <v>5.7478058253119333E-3</v>
          </cell>
          <cell r="K79">
            <v>2.1288379496573728E-4</v>
          </cell>
          <cell r="L79">
            <v>2.2939433878976957E-4</v>
          </cell>
          <cell r="M79">
            <v>1.7774190742604317E-2</v>
          </cell>
          <cell r="N79">
            <v>3.1374443832668714E-2</v>
          </cell>
          <cell r="O79">
            <v>2.2013911030561537E-2</v>
          </cell>
          <cell r="P79">
            <v>4.7255140204733113E-2</v>
          </cell>
        </row>
        <row r="80">
          <cell r="B80" t="str">
            <v>RHES-SHSTG-CHPNGA</v>
          </cell>
          <cell r="C80" t="str">
            <v>VAR_fin</v>
          </cell>
          <cell r="D80" t="str">
            <v>RHES_LTH_CHPNGA</v>
          </cell>
          <cell r="E80">
            <v>4.7308130498588605E-2</v>
          </cell>
          <cell r="F80">
            <v>6.6776128598292279E-4</v>
          </cell>
          <cell r="G80">
            <v>1.9024162228902592E-2</v>
          </cell>
          <cell r="H80">
            <v>1.7334340920479075E-2</v>
          </cell>
          <cell r="I80">
            <v>8.045992458516624E-3</v>
          </cell>
          <cell r="J80">
            <v>6.768399073606832E-3</v>
          </cell>
          <cell r="K80">
            <v>1.7698639063603791E-4</v>
          </cell>
          <cell r="L80">
            <v>1.9628655498783951E-4</v>
          </cell>
          <cell r="M80">
            <v>1.9755375398308062E-2</v>
          </cell>
          <cell r="N80">
            <v>3.4866767719950592E-2</v>
          </cell>
          <cell r="O80">
            <v>2.4466175717258697E-2</v>
          </cell>
          <cell r="P80">
            <v>5.2511985910971365E-2</v>
          </cell>
        </row>
        <row r="81">
          <cell r="B81" t="str">
            <v>RHES-SHSTG-CHPNGA</v>
          </cell>
          <cell r="C81" t="str">
            <v>VAR_fin</v>
          </cell>
          <cell r="D81" t="str">
            <v>AUX_RES_CHPNGA_IN</v>
          </cell>
          <cell r="E81">
            <v>4.7308130498588605E-2</v>
          </cell>
          <cell r="F81">
            <v>6.6776128598292279E-4</v>
          </cell>
          <cell r="G81">
            <v>1.9024162228902592E-2</v>
          </cell>
          <cell r="H81">
            <v>1.7334340920479075E-2</v>
          </cell>
          <cell r="I81">
            <v>8.045992458516624E-3</v>
          </cell>
          <cell r="J81">
            <v>6.768399073606832E-3</v>
          </cell>
          <cell r="K81">
            <v>1.7698639063603791E-4</v>
          </cell>
          <cell r="L81">
            <v>1.9628655498783951E-4</v>
          </cell>
          <cell r="M81">
            <v>1.9755375398308062E-2</v>
          </cell>
          <cell r="N81">
            <v>3.4866767719950592E-2</v>
          </cell>
          <cell r="O81">
            <v>2.4466175717258697E-2</v>
          </cell>
          <cell r="P81">
            <v>5.2511985910971365E-2</v>
          </cell>
        </row>
        <row r="82">
          <cell r="B82" t="str">
            <v>RHES-SHSTG-CHPNGA</v>
          </cell>
          <cell r="C82" t="str">
            <v>VAR_ncap</v>
          </cell>
          <cell r="D82" t="str">
            <v>-</v>
          </cell>
          <cell r="E82">
            <v>1.42897548178843E-2</v>
          </cell>
          <cell r="F82">
            <v>1.93058252880674E-4</v>
          </cell>
          <cell r="G82">
            <v>2.1720142040252099E-4</v>
          </cell>
          <cell r="H82">
            <v>1.6660988244976299E-4</v>
          </cell>
          <cell r="I82">
            <v>1.01633694538342E-2</v>
          </cell>
          <cell r="J82">
            <v>1.0666206731211401E-3</v>
          </cell>
          <cell r="K82">
            <v>2.4335907122694799E-4</v>
          </cell>
          <cell r="L82">
            <v>1.3602122037343701E-2</v>
          </cell>
          <cell r="M82">
            <v>1.4280905916332701E-3</v>
          </cell>
          <cell r="N82">
            <v>1.35604313675872E-2</v>
          </cell>
          <cell r="O82">
            <v>5.3957327973637803E-3</v>
          </cell>
          <cell r="P82">
            <v>2.7871095260898E-2</v>
          </cell>
        </row>
        <row r="83">
          <cell r="B83" t="str">
            <v>RHES-SHSTG-CHPNGA</v>
          </cell>
          <cell r="C83" t="str">
            <v>VAR_cap</v>
          </cell>
          <cell r="D83" t="str">
            <v>-</v>
          </cell>
          <cell r="E83">
            <v>1.42897548178843E-2</v>
          </cell>
          <cell r="F83">
            <v>1.4453997027095451E-2</v>
          </cell>
          <cell r="G83">
            <v>1.4587231189725918E-2</v>
          </cell>
          <cell r="H83">
            <v>1.4564876917819491E-2</v>
          </cell>
          <cell r="I83">
            <v>1.4069135229831817E-2</v>
          </cell>
          <cell r="J83">
            <v>1.1290321547581243E-2</v>
          </cell>
          <cell r="K83">
            <v>1.1214734736533184E-2</v>
          </cell>
          <cell r="L83">
            <v>1.4699039771308264E-2</v>
          </cell>
          <cell r="M83">
            <v>1.5193266682478933E-2</v>
          </cell>
          <cell r="N83">
            <v>2.8334072044083589E-2</v>
          </cell>
          <cell r="O83">
            <v>2.1970206496402356E-2</v>
          </cell>
          <cell r="P83">
            <v>4.6601233157632448E-2</v>
          </cell>
        </row>
        <row r="84">
          <cell r="B84" t="str">
            <v>RHNS-CHPWOD</v>
          </cell>
          <cell r="C84" t="str">
            <v>VAR_fout</v>
          </cell>
          <cell r="D84" t="str">
            <v>RHNS_LTH_CHPWOD</v>
          </cell>
          <cell r="H84">
            <v>6.2045822738741379E-3</v>
          </cell>
          <cell r="I84">
            <v>1.3605592985443928E-2</v>
          </cell>
          <cell r="J84">
            <v>2.2043534378913168E-2</v>
          </cell>
          <cell r="K84">
            <v>1.8067772447403867E-2</v>
          </cell>
          <cell r="L84">
            <v>2.5032176099024372E-2</v>
          </cell>
          <cell r="M84">
            <v>1.7307715694925407E-2</v>
          </cell>
          <cell r="N84">
            <v>1.9375110205035427E-2</v>
          </cell>
          <cell r="O84">
            <v>1.4868083053292352E-2</v>
          </cell>
          <cell r="P84">
            <v>2.5136505742545917E-2</v>
          </cell>
        </row>
        <row r="85">
          <cell r="B85" t="str">
            <v>RHNS-CHPWOD</v>
          </cell>
          <cell r="C85" t="str">
            <v>VAR_fout</v>
          </cell>
          <cell r="D85" t="str">
            <v>RHNS_KEV_WOD_ELC_CHP</v>
          </cell>
          <cell r="H85">
            <v>2.2983613239401491E-3</v>
          </cell>
          <cell r="I85">
            <v>5.1462425570298568E-3</v>
          </cell>
          <cell r="J85">
            <v>8.5175436356257038E-3</v>
          </cell>
          <cell r="K85">
            <v>7.1226456361121572E-3</v>
          </cell>
          <cell r="L85">
            <v>1.0072027859778973E-2</v>
          </cell>
          <cell r="M85">
            <v>6.9639888269728443E-3</v>
          </cell>
          <cell r="N85">
            <v>7.7958324118297785E-3</v>
          </cell>
          <cell r="O85">
            <v>5.9823702958091904E-3</v>
          </cell>
          <cell r="P85">
            <v>1.0114006274759476E-2</v>
          </cell>
        </row>
        <row r="86">
          <cell r="B86" t="str">
            <v>RHNS-CHPWOD</v>
          </cell>
          <cell r="C86" t="str">
            <v>VAR_fin</v>
          </cell>
          <cell r="D86" t="str">
            <v>RWOD</v>
          </cell>
          <cell r="H86">
            <v>1.3177340494711254E-2</v>
          </cell>
          <cell r="I86">
            <v>2.7048075824487181E-2</v>
          </cell>
          <cell r="J86">
            <v>3.665624171558602E-2</v>
          </cell>
          <cell r="K86">
            <v>3.0098008596721123E-2</v>
          </cell>
          <cell r="L86">
            <v>3.9354277119576009E-2</v>
          </cell>
          <cell r="M86">
            <v>3.0647760871042467E-2</v>
          </cell>
          <cell r="N86">
            <v>3.7447510172085148E-2</v>
          </cell>
          <cell r="O86">
            <v>2.622872139519488E-2</v>
          </cell>
          <cell r="P86">
            <v>4.8805540516596968E-2</v>
          </cell>
        </row>
        <row r="87">
          <cell r="B87" t="str">
            <v>RHNS-CHPWOD</v>
          </cell>
          <cell r="C87" t="str">
            <v>VAR_ncap</v>
          </cell>
          <cell r="D87" t="str">
            <v>-</v>
          </cell>
          <cell r="H87">
            <v>2.0352773458359001E-4</v>
          </cell>
          <cell r="I87">
            <v>2.5503064150980898E-4</v>
          </cell>
          <cell r="J87">
            <v>3.3693046748004999E-4</v>
          </cell>
          <cell r="K87">
            <v>3.98691898143556E-5</v>
          </cell>
          <cell r="L87">
            <v>5.2531849540688499E-4</v>
          </cell>
          <cell r="M87">
            <v>9.4818612586609293E-6</v>
          </cell>
          <cell r="N87">
            <v>1.94436169725691E-4</v>
          </cell>
          <cell r="O87">
            <v>2.5593939413541398E-4</v>
          </cell>
          <cell r="P87">
            <v>6.0362629462853805E-4</v>
          </cell>
        </row>
        <row r="88">
          <cell r="B88" t="str">
            <v>RHNS-CHPWOD</v>
          </cell>
          <cell r="C88" t="str">
            <v>VAR_cap</v>
          </cell>
          <cell r="D88" t="str">
            <v>-</v>
          </cell>
          <cell r="H88">
            <v>2.0352773458359001E-4</v>
          </cell>
          <cell r="I88">
            <v>4.5836252331598405E-4</v>
          </cell>
          <cell r="J88">
            <v>7.5593781525243298E-4</v>
          </cell>
          <cell r="K88">
            <v>6.3117483983813011E-4</v>
          </cell>
          <cell r="L88">
            <v>9.009184814038094E-4</v>
          </cell>
          <cell r="M88">
            <v>6.1903059129257427E-4</v>
          </cell>
          <cell r="N88">
            <v>7.2777946192061755E-4</v>
          </cell>
          <cell r="O88">
            <v>5.4798778791108197E-4</v>
          </cell>
          <cell r="P88">
            <v>1.0524660540499409E-3</v>
          </cell>
        </row>
        <row r="89">
          <cell r="B89" t="str">
            <v>D-ICOA</v>
          </cell>
          <cell r="C89" t="str">
            <v>VAR_fout</v>
          </cell>
          <cell r="D89" t="str">
            <v>ICOA</v>
          </cell>
          <cell r="E89">
            <v>3.5600377412136455</v>
          </cell>
          <cell r="F89">
            <v>3.464754095009571</v>
          </cell>
          <cell r="G89">
            <v>3.2321564515554138E-2</v>
          </cell>
          <cell r="H89">
            <v>2.6189212159365921E-3</v>
          </cell>
          <cell r="I89">
            <v>3.3856624391825109E-3</v>
          </cell>
          <cell r="J89">
            <v>7.0102111735275653E-3</v>
          </cell>
          <cell r="K89">
            <v>3.489113567669446E-3</v>
          </cell>
          <cell r="L89">
            <v>5.9582856007472512E-5</v>
          </cell>
          <cell r="M89">
            <v>8.7529739688749998E-5</v>
          </cell>
          <cell r="N89">
            <v>1.0637858840713467E-4</v>
          </cell>
          <cell r="O89">
            <v>1.0708866440250796E-4</v>
          </cell>
          <cell r="P89">
            <v>1.503072425211893E-4</v>
          </cell>
        </row>
        <row r="90">
          <cell r="B90" t="str">
            <v>D-ICOA</v>
          </cell>
          <cell r="C90" t="str">
            <v>VAR_fout</v>
          </cell>
          <cell r="D90" t="str">
            <v>CO2</v>
          </cell>
          <cell r="E90">
            <v>330.01549861050501</v>
          </cell>
          <cell r="F90">
            <v>321.18270460738802</v>
          </cell>
          <cell r="G90">
            <v>2.9962090305918698</v>
          </cell>
          <cell r="H90">
            <v>0.242773996717322</v>
          </cell>
          <cell r="I90">
            <v>0.313850908112219</v>
          </cell>
          <cell r="J90">
            <v>0.64984657578600602</v>
          </cell>
          <cell r="K90">
            <v>0.32344082772295801</v>
          </cell>
          <cell r="L90">
            <v>5.5233307518927103E-3</v>
          </cell>
          <cell r="M90">
            <v>8.1140068691471206E-3</v>
          </cell>
          <cell r="N90">
            <v>9.8612951453413804E-3</v>
          </cell>
          <cell r="O90">
            <v>9.9271191901124899E-3</v>
          </cell>
          <cell r="P90">
            <v>1.3933481381714199E-2</v>
          </cell>
        </row>
        <row r="91">
          <cell r="B91" t="str">
            <v>D-ICOA</v>
          </cell>
          <cell r="C91" t="str">
            <v>VAR_fin</v>
          </cell>
          <cell r="D91" t="str">
            <v>COA</v>
          </cell>
          <cell r="E91">
            <v>3.5600377412136455</v>
          </cell>
          <cell r="F91">
            <v>3.464754095009571</v>
          </cell>
          <cell r="G91">
            <v>3.2321564515554138E-2</v>
          </cell>
          <cell r="H91">
            <v>2.6189212159365921E-3</v>
          </cell>
          <cell r="I91">
            <v>3.3856624391825109E-3</v>
          </cell>
          <cell r="J91">
            <v>7.0102111735275653E-3</v>
          </cell>
          <cell r="K91">
            <v>3.489113567669446E-3</v>
          </cell>
          <cell r="L91">
            <v>5.9582856007472512E-5</v>
          </cell>
          <cell r="M91">
            <v>8.7529739688749998E-5</v>
          </cell>
          <cell r="N91">
            <v>1.0637858840713467E-4</v>
          </cell>
          <cell r="O91">
            <v>1.0708866440250796E-4</v>
          </cell>
          <cell r="P91">
            <v>1.503072425211893E-4</v>
          </cell>
        </row>
        <row r="92">
          <cell r="B92" t="str">
            <v>RHNM-SHSTG-CHPWOD</v>
          </cell>
          <cell r="C92" t="str">
            <v>VAR_fout</v>
          </cell>
          <cell r="D92" t="str">
            <v>RHNM_LTH_CHPWOD</v>
          </cell>
          <cell r="E92">
            <v>9.1474423439114866E-5</v>
          </cell>
          <cell r="F92">
            <v>1.1800214646092027E-4</v>
          </cell>
          <cell r="G92">
            <v>1.2625099759642179E-4</v>
          </cell>
          <cell r="H92">
            <v>5.7169896814042772E-3</v>
          </cell>
          <cell r="I92">
            <v>1.002243962910139E-2</v>
          </cell>
          <cell r="J92">
            <v>1.2176315551613205E-2</v>
          </cell>
          <cell r="K92">
            <v>1.069290740890968E-2</v>
          </cell>
          <cell r="L92">
            <v>8.8780952729358535E-3</v>
          </cell>
          <cell r="M92">
            <v>2.5694939325543169E-2</v>
          </cell>
          <cell r="N92">
            <v>2.6234387377305466E-2</v>
          </cell>
          <cell r="O92">
            <v>2.4579946357004594E-2</v>
          </cell>
          <cell r="P92">
            <v>4.9000264275454668E-2</v>
          </cell>
        </row>
        <row r="93">
          <cell r="B93" t="str">
            <v>RHNM-SHSTG-CHPWOD</v>
          </cell>
          <cell r="C93" t="str">
            <v>VAR_fout</v>
          </cell>
          <cell r="D93" t="str">
            <v>AUX_RNM-CHPWOD_OUT</v>
          </cell>
          <cell r="E93">
            <v>9.1474423439115083E-5</v>
          </cell>
          <cell r="F93">
            <v>1.1792353077373797E-4</v>
          </cell>
          <cell r="G93">
            <v>1.2611962298914156E-4</v>
          </cell>
          <cell r="H93">
            <v>5.7169896814042772E-3</v>
          </cell>
          <cell r="I93">
            <v>1.0013236286925936E-2</v>
          </cell>
          <cell r="J93">
            <v>1.2176315551613238E-2</v>
          </cell>
          <cell r="K93">
            <v>1.0684178504902435E-2</v>
          </cell>
          <cell r="L93">
            <v>8.8780952729358622E-3</v>
          </cell>
          <cell r="M93">
            <v>2.5694939325543197E-2</v>
          </cell>
          <cell r="N93">
            <v>2.623438737730549E-2</v>
          </cell>
          <cell r="O93">
            <v>2.4579946357004622E-2</v>
          </cell>
          <cell r="P93">
            <v>4.9000264275454709E-2</v>
          </cell>
        </row>
        <row r="94">
          <cell r="B94" t="str">
            <v>RHNM-SHSTG-CHPWOD</v>
          </cell>
          <cell r="C94" t="str">
            <v>VAR_fin</v>
          </cell>
          <cell r="D94" t="str">
            <v>RHNM_LTH_CHPWOD</v>
          </cell>
          <cell r="E94">
            <v>7.1769313265477249E-5</v>
          </cell>
          <cell r="F94">
            <v>8.1952549518628508E-5</v>
          </cell>
          <cell r="G94">
            <v>9.2467370218800868E-5</v>
          </cell>
          <cell r="H94">
            <v>7.1525116743322925E-3</v>
          </cell>
          <cell r="I94">
            <v>1.2154686245587199E-2</v>
          </cell>
          <cell r="J94">
            <v>1.4331351692079575E-2</v>
          </cell>
          <cell r="K94">
            <v>1.2226740183321164E-2</v>
          </cell>
          <cell r="L94">
            <v>9.8708248757411535E-3</v>
          </cell>
          <cell r="M94">
            <v>2.8556207157647368E-2</v>
          </cell>
          <cell r="N94">
            <v>2.9155593879134051E-2</v>
          </cell>
          <cell r="O94">
            <v>2.7317326080883823E-2</v>
          </cell>
          <cell r="P94">
            <v>5.4451012657753387E-2</v>
          </cell>
        </row>
        <row r="95">
          <cell r="B95" t="str">
            <v>RHNM-SHSTG-CHPWOD</v>
          </cell>
          <cell r="C95" t="str">
            <v>VAR_fin</v>
          </cell>
          <cell r="D95" t="str">
            <v>AUX_RNM-CHPWOD_IN</v>
          </cell>
          <cell r="E95">
            <v>7.1769313265477249E-5</v>
          </cell>
          <cell r="F95">
            <v>8.1952549518628508E-5</v>
          </cell>
          <cell r="G95">
            <v>9.2467370218800868E-5</v>
          </cell>
          <cell r="H95">
            <v>7.1525116743322925E-3</v>
          </cell>
          <cell r="I95">
            <v>1.2154686245587199E-2</v>
          </cell>
          <cell r="J95">
            <v>1.4331351692079575E-2</v>
          </cell>
          <cell r="K95">
            <v>1.2226740183321164E-2</v>
          </cell>
          <cell r="L95">
            <v>9.8708248757411535E-3</v>
          </cell>
          <cell r="M95">
            <v>2.8556207157647368E-2</v>
          </cell>
          <cell r="N95">
            <v>2.9155593879134051E-2</v>
          </cell>
          <cell r="O95">
            <v>2.7317326080883823E-2</v>
          </cell>
          <cell r="P95">
            <v>5.4451012657753387E-2</v>
          </cell>
        </row>
        <row r="96">
          <cell r="B96" t="str">
            <v>RHNM-SHSTG-CHPWOD</v>
          </cell>
          <cell r="C96" t="str">
            <v>VAR_ncap</v>
          </cell>
          <cell r="D96" t="str">
            <v>-</v>
          </cell>
          <cell r="E96">
            <v>1.4288873081859801E-2</v>
          </cell>
          <cell r="F96">
            <v>3.5454180373433602E-4</v>
          </cell>
          <cell r="G96">
            <v>6.1703554740097605E-4</v>
          </cell>
          <cell r="H96">
            <v>5.3488907559824097E-4</v>
          </cell>
          <cell r="I96">
            <v>1.6348738435521499E-2</v>
          </cell>
          <cell r="J96">
            <v>6.6308844886646999E-3</v>
          </cell>
          <cell r="K96">
            <v>1.0877374335612701E-3</v>
          </cell>
          <cell r="L96">
            <v>2.5864819970246599E-2</v>
          </cell>
          <cell r="M96">
            <v>7.1977352233929003E-4</v>
          </cell>
          <cell r="N96">
            <v>1.8392666672233299E-2</v>
          </cell>
          <cell r="O96">
            <v>1.13201504253527E-2</v>
          </cell>
          <cell r="P96">
            <v>4.3477371544643401E-2</v>
          </cell>
        </row>
        <row r="97">
          <cell r="B97" t="str">
            <v>RHNM-SHSTG-CHPWOD</v>
          </cell>
          <cell r="C97" t="str">
            <v>VAR_cap</v>
          </cell>
          <cell r="D97" t="str">
            <v>-</v>
          </cell>
          <cell r="E97">
            <v>1.4288873081859801E-2</v>
          </cell>
          <cell r="F97">
            <v>1.4598901223615414E-2</v>
          </cell>
          <cell r="G97">
            <v>1.5101913938734652E-2</v>
          </cell>
          <cell r="H97">
            <v>1.5454190710166958E-2</v>
          </cell>
          <cell r="I97">
            <v>2.0957668308777998E-2</v>
          </cell>
          <cell r="J97">
            <v>2.3266582494510291E-2</v>
          </cell>
          <cell r="K97">
            <v>2.3801017895777588E-2</v>
          </cell>
          <cell r="L97">
            <v>3.3300466562064264E-2</v>
          </cell>
          <cell r="M97">
            <v>2.8057526152822213E-2</v>
          </cell>
          <cell r="N97">
            <v>4.4573057254385984E-2</v>
          </cell>
          <cell r="O97">
            <v>3.4250911437661229E-2</v>
          </cell>
          <cell r="P97">
            <v>7.2834430945206793E-2</v>
          </cell>
        </row>
        <row r="98">
          <cell r="B98" t="str">
            <v>ENGA-CCS</v>
          </cell>
          <cell r="C98" t="str">
            <v>VAR_fout</v>
          </cell>
          <cell r="D98" t="str">
            <v>CO2_O</v>
          </cell>
          <cell r="J98"/>
          <cell r="K98">
            <v>7.3287094319326881E-2</v>
          </cell>
          <cell r="L98">
            <v>1.0545721238840386</v>
          </cell>
          <cell r="M98">
            <v>104.16399557097726</v>
          </cell>
          <cell r="N98">
            <v>128.41551774222944</v>
          </cell>
          <cell r="O98">
            <v>128.02674913059946</v>
          </cell>
          <cell r="P98">
            <v>126.49074262126604</v>
          </cell>
        </row>
        <row r="99">
          <cell r="B99" t="str">
            <v>ENGA-CCS</v>
          </cell>
          <cell r="C99" t="str">
            <v>VAR_fout</v>
          </cell>
          <cell r="D99" t="str">
            <v>CO2</v>
          </cell>
          <cell r="J99"/>
          <cell r="K99">
            <v>-7.3287094319326895E-2</v>
          </cell>
          <cell r="L99">
            <v>-1.05457212388404</v>
          </cell>
          <cell r="M99">
            <v>-104.16399557097699</v>
          </cell>
          <cell r="N99">
            <v>-128.41551774222901</v>
          </cell>
          <cell r="O99">
            <v>-128.0267491306</v>
          </cell>
          <cell r="P99">
            <v>-126.49074262126599</v>
          </cell>
        </row>
        <row r="100">
          <cell r="B100" t="str">
            <v>ENGA-CCS</v>
          </cell>
          <cell r="C100" t="str">
            <v>VAR_fout</v>
          </cell>
          <cell r="D100" t="str">
            <v>ELC13</v>
          </cell>
          <cell r="J100"/>
          <cell r="K100">
            <v>7.9934352396935466E-4</v>
          </cell>
          <cell r="L100">
            <v>1.1554997771460296E-2</v>
          </cell>
          <cell r="M100">
            <v>1.1413299379240873</v>
          </cell>
          <cell r="N100">
            <v>1.4070550394100365</v>
          </cell>
          <cell r="O100">
            <v>1.4027952829275201</v>
          </cell>
          <cell r="P100">
            <v>1.3859651853075237</v>
          </cell>
        </row>
        <row r="101">
          <cell r="B101" t="str">
            <v>ENGA-CCS</v>
          </cell>
          <cell r="C101" t="str">
            <v>VAR_fout</v>
          </cell>
          <cell r="D101" t="str">
            <v>CO2_E</v>
          </cell>
          <cell r="J101"/>
          <cell r="K101">
            <v>8.5774706413018098E-2</v>
          </cell>
          <cell r="L101">
            <v>1.25357261114337</v>
          </cell>
          <cell r="M101">
            <v>117.555189337295</v>
          </cell>
          <cell r="N101">
            <v>145.33190051026901</v>
          </cell>
          <cell r="O101">
            <v>144.93795333802601</v>
          </cell>
          <cell r="P101">
            <v>143.22603254593199</v>
          </cell>
        </row>
        <row r="102">
          <cell r="B102" t="str">
            <v>ENGA-CCS</v>
          </cell>
          <cell r="C102" t="str">
            <v>VAR_fin</v>
          </cell>
          <cell r="D102" t="str">
            <v>ENGA</v>
          </cell>
          <cell r="J102"/>
          <cell r="K102">
            <v>1.5208281278903917E-3</v>
          </cell>
          <cell r="L102">
            <v>2.2226464736584666E-2</v>
          </cell>
          <cell r="M102">
            <v>2.0843118676825338</v>
          </cell>
          <cell r="N102">
            <v>2.5768067466359676</v>
          </cell>
          <cell r="O102">
            <v>2.5698218676955049</v>
          </cell>
          <cell r="P102">
            <v>2.5394686621619078</v>
          </cell>
        </row>
        <row r="103">
          <cell r="B103" t="str">
            <v>ENGA-CCS</v>
          </cell>
          <cell r="C103" t="str">
            <v>VAR_fin</v>
          </cell>
          <cell r="D103" t="str">
            <v>GTC</v>
          </cell>
          <cell r="J103"/>
          <cell r="K103">
            <v>3.07713925010045E-4</v>
          </cell>
          <cell r="L103">
            <v>6.3852860664132796E-4</v>
          </cell>
          <cell r="M103">
            <v>6.1033588560733758E-2</v>
          </cell>
          <cell r="N103">
            <v>0.11041312637165436</v>
          </cell>
          <cell r="O103">
            <v>0.11051102460946721</v>
          </cell>
          <cell r="P103">
            <v>0.11042994250482935</v>
          </cell>
        </row>
        <row r="104">
          <cell r="B104" t="str">
            <v>ENGA-CCS</v>
          </cell>
          <cell r="C104" t="str">
            <v>VAR_ncap</v>
          </cell>
          <cell r="D104" t="str">
            <v>-</v>
          </cell>
          <cell r="J104"/>
          <cell r="K104">
            <v>6.3908816709948898E-4</v>
          </cell>
          <cell r="L104"/>
          <cell r="M104">
            <v>0.109781171007877</v>
          </cell>
          <cell r="N104">
            <v>3.6739787003033199E-5</v>
          </cell>
          <cell r="O104">
            <v>2.0263532057846999E-4</v>
          </cell>
        </row>
        <row r="105">
          <cell r="B105" t="str">
            <v>ENGA-CCS</v>
          </cell>
          <cell r="C105" t="str">
            <v>VAR_cap</v>
          </cell>
          <cell r="D105" t="str">
            <v>-</v>
          </cell>
          <cell r="J105"/>
          <cell r="K105">
            <v>3.07713925010045E-4</v>
          </cell>
          <cell r="L105">
            <v>6.3852860664132785E-4</v>
          </cell>
          <cell r="M105">
            <v>6.1033588560733772E-2</v>
          </cell>
          <cell r="N105">
            <v>0.11041312637165401</v>
          </cell>
          <cell r="O105">
            <v>0.11051102460946642</v>
          </cell>
          <cell r="P105">
            <v>0.11042994250482956</v>
          </cell>
        </row>
        <row r="106">
          <cell r="B106" t="str">
            <v>CHPWSTCCS</v>
          </cell>
          <cell r="C106" t="str">
            <v>VAR_fout</v>
          </cell>
          <cell r="D106" t="str">
            <v>ELC35</v>
          </cell>
          <cell r="J106">
            <v>0.19513352045660484</v>
          </cell>
          <cell r="K106">
            <v>0.71019948637825758</v>
          </cell>
          <cell r="L106">
            <v>0.78411570579877099</v>
          </cell>
          <cell r="M106">
            <v>0.74766717778051672</v>
          </cell>
          <cell r="N106">
            <v>0.73076097982856325</v>
          </cell>
          <cell r="O106">
            <v>0.73018077259777958</v>
          </cell>
          <cell r="P106">
            <v>0.7312413720936638</v>
          </cell>
        </row>
        <row r="107">
          <cell r="B107" t="str">
            <v>CHPWSTCCS</v>
          </cell>
          <cell r="C107" t="str">
            <v>VAR_fout</v>
          </cell>
          <cell r="D107" t="str">
            <v>CO2_O</v>
          </cell>
          <cell r="J107">
            <v>334.06956182231301</v>
          </cell>
          <cell r="K107">
            <v>1150.1442851222482</v>
          </cell>
          <cell r="L107">
            <v>1199.290451358002</v>
          </cell>
          <cell r="M107">
            <v>1143.5431027268223</v>
          </cell>
          <cell r="N107">
            <v>1117.6853860370504</v>
          </cell>
          <cell r="O107">
            <v>1116.7979698221448</v>
          </cell>
          <cell r="P107">
            <v>1118.4201371103684</v>
          </cell>
        </row>
        <row r="108">
          <cell r="B108" t="str">
            <v>CHPWSTCCS</v>
          </cell>
          <cell r="C108" t="str">
            <v>VAR_fout</v>
          </cell>
          <cell r="D108" t="str">
            <v>CO2</v>
          </cell>
          <cell r="J108">
            <v>-334.06956182231301</v>
          </cell>
          <cell r="K108">
            <v>-1150.14428512225</v>
          </cell>
          <cell r="L108">
            <v>-1199.2904513579999</v>
          </cell>
          <cell r="M108">
            <v>-1143.5431027268201</v>
          </cell>
          <cell r="N108">
            <v>-1117.68538603705</v>
          </cell>
          <cell r="O108">
            <v>-1116.79796982215</v>
          </cell>
          <cell r="P108">
            <v>-1118.42013711037</v>
          </cell>
        </row>
        <row r="109">
          <cell r="B109" t="str">
            <v>CHPWSTCCS</v>
          </cell>
          <cell r="C109" t="str">
            <v>VAR_fout</v>
          </cell>
          <cell r="D109" t="str">
            <v>LTH</v>
          </cell>
          <cell r="J109">
            <v>1.8308733441319938</v>
          </cell>
          <cell r="K109">
            <v>6.4779672787666502</v>
          </cell>
          <cell r="L109">
            <v>6.9472651533771126</v>
          </cell>
          <cell r="M109">
            <v>6.6243311951353752</v>
          </cell>
          <cell r="N109">
            <v>6.4745422812810665</v>
          </cell>
          <cell r="O109">
            <v>6.4694016452163234</v>
          </cell>
          <cell r="P109">
            <v>6.4787985567498616</v>
          </cell>
        </row>
        <row r="110">
          <cell r="B110" t="str">
            <v>CHPWSTCCS</v>
          </cell>
          <cell r="C110" t="str">
            <v>VAR_fout</v>
          </cell>
          <cell r="D110" t="str">
            <v>CO2_E</v>
          </cell>
          <cell r="J110">
            <v>375.359058227319</v>
          </cell>
          <cell r="K110">
            <v>1289.21508763048</v>
          </cell>
          <cell r="L110">
            <v>1347.51736107641</v>
          </cell>
          <cell r="M110">
            <v>1284.8798907042999</v>
          </cell>
          <cell r="N110">
            <v>1255.8262764461199</v>
          </cell>
          <cell r="O110">
            <v>1254.8291795754401</v>
          </cell>
          <cell r="P110">
            <v>1256.6518394498501</v>
          </cell>
        </row>
        <row r="111">
          <cell r="B111" t="str">
            <v>CHPWSTCCS</v>
          </cell>
          <cell r="C111" t="str">
            <v>VAR_fin</v>
          </cell>
          <cell r="D111" t="str">
            <v>EWST</v>
          </cell>
          <cell r="J111">
            <v>4.0448174377943822</v>
          </cell>
          <cell r="K111">
            <v>13.892403961535349</v>
          </cell>
          <cell r="L111">
            <v>14.520661218495762</v>
          </cell>
          <cell r="M111">
            <v>13.845688477416976</v>
          </cell>
          <cell r="N111">
            <v>13.53261073756598</v>
          </cell>
          <cell r="O111">
            <v>13.521866159218138</v>
          </cell>
          <cell r="P111">
            <v>13.541506890623396</v>
          </cell>
        </row>
        <row r="112">
          <cell r="B112" t="str">
            <v>CHPWSTCCS</v>
          </cell>
          <cell r="C112" t="str">
            <v>VAR_ncap</v>
          </cell>
          <cell r="D112" t="str">
            <v>-</v>
          </cell>
          <cell r="J112">
            <v>1.76404939436016E-2</v>
          </cell>
          <cell r="K112">
            <v>2.12387402633386E-2</v>
          </cell>
          <cell r="L112">
            <v>3.9670820273581099E-3</v>
          </cell>
          <cell r="M112">
            <v>2.98349754401423E-6</v>
          </cell>
          <cell r="N112">
            <v>1.3614391370240101E-3</v>
          </cell>
          <cell r="O112">
            <v>9.7237643908177004E-3</v>
          </cell>
          <cell r="P112">
            <v>1.3622048369074E-2</v>
          </cell>
        </row>
        <row r="113">
          <cell r="B113" t="str">
            <v>CHPWSTCCS</v>
          </cell>
          <cell r="C113" t="str">
            <v>VAR_cap</v>
          </cell>
          <cell r="D113" t="str">
            <v>-</v>
          </cell>
          <cell r="J113">
            <v>1.76404939436016E-2</v>
          </cell>
          <cell r="K113">
            <v>3.8878225071893126E-2</v>
          </cell>
          <cell r="L113">
            <v>4.2843681768851137E-2</v>
          </cell>
          <cell r="M113">
            <v>4.2842993910204276E-2</v>
          </cell>
          <cell r="N113">
            <v>4.4202710762709388E-2</v>
          </cell>
          <cell r="O113">
            <v>5.1162157218042438E-2</v>
          </cell>
          <cell r="P113">
            <v>4.9900511022702869E-2</v>
          </cell>
        </row>
        <row r="114">
          <cell r="B114" t="str">
            <v>RHNS-CHPGFC</v>
          </cell>
          <cell r="C114" t="str">
            <v>VAR_fout</v>
          </cell>
          <cell r="D114" t="str">
            <v>CO2_R</v>
          </cell>
          <cell r="J114"/>
          <cell r="K114"/>
          <cell r="L114"/>
          <cell r="M114">
            <v>0.471788682214352</v>
          </cell>
          <cell r="N114">
            <v>0.77076465428166796</v>
          </cell>
          <cell r="O114">
            <v>0.76874022298635003</v>
          </cell>
          <cell r="P114">
            <v>1.3834194731795499</v>
          </cell>
        </row>
        <row r="115">
          <cell r="B115" t="str">
            <v>RHNS-CHPGFC</v>
          </cell>
          <cell r="C115" t="str">
            <v>VAR_fout</v>
          </cell>
          <cell r="D115" t="str">
            <v>RHNS_LTH_CHPNGA</v>
          </cell>
          <cell r="J115"/>
          <cell r="K115"/>
          <cell r="L115"/>
          <cell r="M115">
            <v>3.7642714006464314E-3</v>
          </cell>
          <cell r="N115">
            <v>6.1497179862899064E-3</v>
          </cell>
          <cell r="O115">
            <v>6.1335656089336454E-3</v>
          </cell>
          <cell r="P115">
            <v>1.1037921328560211E-2</v>
          </cell>
        </row>
        <row r="116">
          <cell r="B116" t="str">
            <v>RHNS-CHPGFC</v>
          </cell>
          <cell r="C116" t="str">
            <v>VAR_fout</v>
          </cell>
          <cell r="D116" t="str">
            <v>RHNS_NKEV_GAS_ELC_CHP</v>
          </cell>
          <cell r="J116"/>
          <cell r="K116"/>
          <cell r="L116"/>
          <cell r="M116">
            <v>3.7642714006464314E-3</v>
          </cell>
          <cell r="N116">
            <v>6.1497179862899064E-3</v>
          </cell>
          <cell r="O116">
            <v>6.1335656089336454E-3</v>
          </cell>
          <cell r="P116">
            <v>1.1037921328560211E-2</v>
          </cell>
        </row>
        <row r="117">
          <cell r="B117" t="str">
            <v>RHNS-CHPGFC</v>
          </cell>
          <cell r="C117" t="str">
            <v>VAR_fin</v>
          </cell>
          <cell r="D117" t="str">
            <v>RNGA</v>
          </cell>
          <cell r="J117"/>
          <cell r="K117"/>
          <cell r="L117"/>
          <cell r="M117">
            <v>8.3650475569920744E-3</v>
          </cell>
          <cell r="N117">
            <v>1.3666039969533117E-2</v>
          </cell>
          <cell r="O117">
            <v>1.3630145797630324E-2</v>
          </cell>
          <cell r="P117">
            <v>2.4528714063467145E-2</v>
          </cell>
        </row>
        <row r="118">
          <cell r="B118" t="str">
            <v>RHNS-CHPGFC</v>
          </cell>
          <cell r="C118" t="str">
            <v>VAR_ncap</v>
          </cell>
          <cell r="D118" t="str">
            <v>-</v>
          </cell>
          <cell r="J118"/>
          <cell r="K118"/>
          <cell r="L118"/>
          <cell r="M118">
            <v>3.35500883872008E-4</v>
          </cell>
          <cell r="N118">
            <v>2.1495461212038601E-4</v>
          </cell>
          <cell r="O118">
            <v>3.0133734232047902E-6</v>
          </cell>
          <cell r="P118">
            <v>4.5093811265065298E-4</v>
          </cell>
        </row>
        <row r="119">
          <cell r="B119" t="str">
            <v>RHNS-CHPGFC</v>
          </cell>
          <cell r="C119" t="str">
            <v>VAR_cap</v>
          </cell>
          <cell r="D119" t="str">
            <v>-</v>
          </cell>
          <cell r="K119"/>
          <cell r="L119"/>
          <cell r="M119">
            <v>3.35500883872008E-4</v>
          </cell>
          <cell r="N119">
            <v>5.5006362913551283E-4</v>
          </cell>
          <cell r="O119">
            <v>5.5208370628296514E-4</v>
          </cell>
          <cell r="P119">
            <v>1.0009924552145143E-3</v>
          </cell>
        </row>
        <row r="120">
          <cell r="B120" t="str">
            <v>D-ENGA</v>
          </cell>
          <cell r="C120" t="str">
            <v>VAR_fout</v>
          </cell>
          <cell r="D120" t="str">
            <v>CO2</v>
          </cell>
          <cell r="E120">
            <v>315.79965482013898</v>
          </cell>
          <cell r="F120">
            <v>141.704901408187</v>
          </cell>
          <cell r="G120">
            <v>74.288459508572103</v>
          </cell>
          <cell r="J120"/>
          <cell r="K120"/>
          <cell r="L120"/>
        </row>
        <row r="121">
          <cell r="B121" t="str">
            <v>D-ENGA</v>
          </cell>
          <cell r="C121" t="str">
            <v>VAR_fout</v>
          </cell>
          <cell r="D121" t="str">
            <v>ENGA</v>
          </cell>
          <cell r="E121">
            <v>5.7944872655439355</v>
          </cell>
          <cell r="F121">
            <v>2.5052879063837308</v>
          </cell>
          <cell r="G121">
            <v>1.4450515918243063</v>
          </cell>
          <cell r="J121">
            <v>3.8707682751468978E-4</v>
          </cell>
          <cell r="K121">
            <v>6.9791098562951262E-4</v>
          </cell>
          <cell r="L121">
            <v>5.4730345867388383E-2</v>
          </cell>
          <cell r="M121">
            <v>2.1411463166470224</v>
          </cell>
          <cell r="N121">
            <v>2.6369130028337158</v>
          </cell>
          <cell r="O121">
            <v>2.6370316078515739</v>
          </cell>
          <cell r="P121">
            <v>2.6373805040895975</v>
          </cell>
        </row>
        <row r="122">
          <cell r="B122" t="str">
            <v>D-ENGA</v>
          </cell>
          <cell r="C122" t="str">
            <v>VAR_fout</v>
          </cell>
          <cell r="D122" t="str">
            <v>EH2</v>
          </cell>
          <cell r="J122">
            <v>4.2417426137989801E-5</v>
          </cell>
          <cell r="K122">
            <v>7.3681595789688162E-5</v>
          </cell>
          <cell r="L122">
            <v>1.1889754635681831E-3</v>
          </cell>
          <cell r="M122">
            <v>5.5242053654668999E-2</v>
          </cell>
          <cell r="N122">
            <v>3.8963100167554728E-2</v>
          </cell>
          <cell r="O122">
            <v>4.4779724576791184E-2</v>
          </cell>
          <cell r="P122">
            <v>5.2877506826309352E-2</v>
          </cell>
        </row>
        <row r="123">
          <cell r="B123" t="str">
            <v>D-ENGA</v>
          </cell>
          <cell r="C123" t="str">
            <v>VAR_fin</v>
          </cell>
          <cell r="D123" t="str">
            <v>NGA</v>
          </cell>
          <cell r="E123">
            <v>5.5992846599315298</v>
          </cell>
          <cell r="F123">
            <v>2.5124982519182049</v>
          </cell>
          <cell r="G123">
            <v>1.3171712678824845</v>
          </cell>
          <cell r="J123"/>
          <cell r="K123"/>
          <cell r="L123"/>
        </row>
        <row r="124">
          <cell r="B124" t="str">
            <v>D-ENGA</v>
          </cell>
          <cell r="C124" t="str">
            <v>VAR_fin</v>
          </cell>
          <cell r="D124" t="str">
            <v>BNGA</v>
          </cell>
          <cell r="E124">
            <v>0.21371378813369232</v>
          </cell>
          <cell r="F124">
            <v>7.2471130704555799E-4</v>
          </cell>
          <cell r="G124">
            <v>0.13240095876133409</v>
          </cell>
          <cell r="J124">
            <v>8.9176217644705767E-5</v>
          </cell>
          <cell r="K124">
            <v>1.3396510103580114E-4</v>
          </cell>
          <cell r="L124">
            <v>5.4859025559607505E-2</v>
          </cell>
          <cell r="M124">
            <v>2.1479954355772346</v>
          </cell>
          <cell r="N124">
            <v>2.6453658159417359</v>
          </cell>
          <cell r="O124">
            <v>2.6454386933505818</v>
          </cell>
          <cell r="P124">
            <v>2.6458538748528961</v>
          </cell>
        </row>
        <row r="125">
          <cell r="B125" t="str">
            <v>D-ENGA</v>
          </cell>
          <cell r="C125" t="str">
            <v>VAR_fin</v>
          </cell>
          <cell r="D125" t="str">
            <v>H2</v>
          </cell>
          <cell r="J125">
            <v>4.6509175541796761E-5</v>
          </cell>
          <cell r="K125">
            <v>4.6957577502777917E-5</v>
          </cell>
          <cell r="L125">
            <v>1.1903564167976513E-3</v>
          </cell>
          <cell r="M125">
            <v>5.5241318520778557E-2</v>
          </cell>
          <cell r="N125">
            <v>3.8963096419614034E-2</v>
          </cell>
          <cell r="O125">
            <v>4.4779831069716086E-2</v>
          </cell>
          <cell r="P125">
            <v>5.2880609344777459E-2</v>
          </cell>
        </row>
        <row r="126">
          <cell r="B126" t="str">
            <v>D-ENGA</v>
          </cell>
          <cell r="C126" t="str">
            <v>VAR_ncap</v>
          </cell>
          <cell r="D126" t="str">
            <v>-</v>
          </cell>
          <cell r="E126">
            <v>9.3050263139107304E-5</v>
          </cell>
          <cell r="F126">
            <v>2.6380134408247399E-6</v>
          </cell>
          <cell r="G126">
            <v>2.8617752165971101E-6</v>
          </cell>
          <cell r="H126">
            <v>3.0952678363289101E-6</v>
          </cell>
          <cell r="I126">
            <v>7.57788675557814E-6</v>
          </cell>
          <cell r="J126">
            <v>2.4229171192338101E-5</v>
          </cell>
          <cell r="K126">
            <v>3.1564980614402198E-5</v>
          </cell>
          <cell r="L126">
            <v>8.6502431632238901E-4</v>
          </cell>
          <cell r="M126">
            <v>1.07100324358934E-4</v>
          </cell>
          <cell r="N126">
            <v>0.219871840924979</v>
          </cell>
          <cell r="O126">
            <v>7.9639378253422498E-4</v>
          </cell>
          <cell r="P126">
            <v>1.51537040744547E-2</v>
          </cell>
        </row>
        <row r="127">
          <cell r="B127" t="str">
            <v>D-ENGA</v>
          </cell>
          <cell r="C127" t="str">
            <v>VAR_cap</v>
          </cell>
          <cell r="D127" t="str">
            <v>-</v>
          </cell>
          <cell r="E127">
            <v>1.0276050448041192</v>
          </cell>
          <cell r="F127">
            <v>1.02760768281756</v>
          </cell>
          <cell r="G127">
            <v>1.0276105445927766</v>
          </cell>
          <cell r="H127">
            <v>1.0276136398606128</v>
          </cell>
          <cell r="I127">
            <v>1.0276212177473685</v>
          </cell>
          <cell r="J127">
            <v>1.0276454469185607</v>
          </cell>
          <cell r="K127">
            <v>1.0276770118991752</v>
          </cell>
          <cell r="L127">
            <v>0.72996513679815156</v>
          </cell>
          <cell r="M127">
            <v>0.25933983558760848</v>
          </cell>
          <cell r="N127">
            <v>0.22093877736200801</v>
          </cell>
          <cell r="O127">
            <v>0.221706352295444</v>
          </cell>
          <cell r="P127">
            <v>0.23685743546121099</v>
          </cell>
        </row>
        <row r="128">
          <cell r="B128" t="str">
            <v>D-ILFO</v>
          </cell>
          <cell r="C128" t="str">
            <v>VAR_fout</v>
          </cell>
          <cell r="D128" t="str">
            <v>CO2</v>
          </cell>
          <cell r="E128">
            <v>691.63870585531095</v>
          </cell>
          <cell r="F128">
            <v>659.57684045509495</v>
          </cell>
          <cell r="G128">
            <v>602.80365338664797</v>
          </cell>
          <cell r="H128">
            <v>518.40418818041701</v>
          </cell>
          <cell r="I128">
            <v>372.68384937619697</v>
          </cell>
          <cell r="J128">
            <v>210.60837703120001</v>
          </cell>
          <cell r="K128">
            <v>101.14696487702</v>
          </cell>
          <cell r="L128">
            <v>1.0282103101353899E-3</v>
          </cell>
          <cell r="M128">
            <v>3.84916309001239E-3</v>
          </cell>
          <cell r="N128">
            <v>4.1001408517400001E-3</v>
          </cell>
          <cell r="O128">
            <v>4.1933431563056798E-3</v>
          </cell>
          <cell r="P128">
            <v>5.5675898909274798E-3</v>
          </cell>
        </row>
        <row r="129">
          <cell r="B129" t="str">
            <v>D-ILFO</v>
          </cell>
          <cell r="C129" t="str">
            <v>VAR_fout</v>
          </cell>
          <cell r="D129" t="str">
            <v>ILFO</v>
          </cell>
          <cell r="E129">
            <v>9.227782000474253</v>
          </cell>
          <cell r="F129">
            <v>8.8000154484622968</v>
          </cell>
          <cell r="G129">
            <v>8.0425674340293156</v>
          </cell>
          <cell r="H129">
            <v>7.1393121257347998</v>
          </cell>
          <cell r="I129">
            <v>5.1953023483995739</v>
          </cell>
          <cell r="J129">
            <v>3.0328921845129755</v>
          </cell>
          <cell r="K129">
            <v>1.5724745732812193</v>
          </cell>
          <cell r="L129">
            <v>0.22767381597182471</v>
          </cell>
          <cell r="M129">
            <v>0.25308219498226642</v>
          </cell>
          <cell r="N129">
            <v>0.25446575682467065</v>
          </cell>
          <cell r="O129">
            <v>0.25458499430556963</v>
          </cell>
          <cell r="P129">
            <v>0.27411463911168199</v>
          </cell>
        </row>
        <row r="130">
          <cell r="B130" t="str">
            <v>D-ILFO</v>
          </cell>
          <cell r="C130" t="str">
            <v>VAR_fin</v>
          </cell>
          <cell r="D130" t="str">
            <v>LFO</v>
          </cell>
          <cell r="E130">
            <v>9.3845143263949886</v>
          </cell>
          <cell r="F130">
            <v>8.9494822314124107</v>
          </cell>
          <cell r="G130">
            <v>8.1791540486655006</v>
          </cell>
          <cell r="H130">
            <v>7.0339781299920849</v>
          </cell>
          <cell r="I130">
            <v>5.0567686482523211</v>
          </cell>
          <cell r="J130">
            <v>2.8576441930963385</v>
          </cell>
          <cell r="K130">
            <v>1.3724147201766601</v>
          </cell>
          <cell r="L130">
            <v>1.3951293217576571E-5</v>
          </cell>
          <cell r="M130">
            <v>5.222745033938121E-5</v>
          </cell>
          <cell r="N130">
            <v>5.5632847377747627E-5</v>
          </cell>
          <cell r="O130">
            <v>5.6897464807403993E-5</v>
          </cell>
          <cell r="P130">
            <v>7.5543960528188432E-5</v>
          </cell>
        </row>
        <row r="131">
          <cell r="B131" t="str">
            <v>D-ILFO</v>
          </cell>
          <cell r="C131" t="str">
            <v>VAR_fin</v>
          </cell>
          <cell r="D131" t="str">
            <v>BDS</v>
          </cell>
          <cell r="G131">
            <v>1.5041129524948251E-5</v>
          </cell>
          <cell r="H131">
            <v>0.22661868395260695</v>
          </cell>
          <cell r="I131">
            <v>0.22677503711037217</v>
          </cell>
          <cell r="J131">
            <v>0.22678770826096981</v>
          </cell>
          <cell r="K131">
            <v>0.22680364570760195</v>
          </cell>
          <cell r="L131">
            <v>0.23155184367895865</v>
          </cell>
          <cell r="M131">
            <v>0.2573491674880074</v>
          </cell>
          <cell r="N131">
            <v>0.25873218207665644</v>
          </cell>
          <cell r="O131">
            <v>0.25885130882055013</v>
          </cell>
          <cell r="P131">
            <v>0.27867747648441993</v>
          </cell>
        </row>
        <row r="132">
          <cell r="B132" t="str">
            <v>HPLNGA</v>
          </cell>
          <cell r="C132" t="str">
            <v>VAR_fout</v>
          </cell>
          <cell r="D132" t="str">
            <v>LTH</v>
          </cell>
          <cell r="E132">
            <v>1.7329226426908733</v>
          </cell>
          <cell r="F132">
            <v>2.1331438916179613</v>
          </cell>
          <cell r="G132">
            <v>1.1868509826148688</v>
          </cell>
          <cell r="J132"/>
          <cell r="K132"/>
          <cell r="L132"/>
        </row>
        <row r="133">
          <cell r="B133" t="str">
            <v>HPLNGA</v>
          </cell>
          <cell r="C133" t="str">
            <v>VAR_fout</v>
          </cell>
          <cell r="D133" t="str">
            <v>CO2_E</v>
          </cell>
          <cell r="E133">
            <v>114.38500070430401</v>
          </cell>
          <cell r="F133">
            <v>140.80239909972099</v>
          </cell>
          <cell r="G133">
            <v>78.340456254586101</v>
          </cell>
          <cell r="J133"/>
          <cell r="K133"/>
          <cell r="L133"/>
        </row>
        <row r="134">
          <cell r="B134" t="str">
            <v>HPLNGA</v>
          </cell>
          <cell r="C134" t="str">
            <v>VAR_fin</v>
          </cell>
          <cell r="D134" t="str">
            <v>ENGA</v>
          </cell>
          <cell r="E134">
            <v>2.0281028493670985</v>
          </cell>
          <cell r="F134">
            <v>2.496496437938307</v>
          </cell>
          <cell r="G134">
            <v>1.3890151818189029</v>
          </cell>
          <cell r="J134"/>
          <cell r="K134"/>
          <cell r="L134"/>
        </row>
        <row r="135">
          <cell r="B135" t="str">
            <v>HPLNGA</v>
          </cell>
          <cell r="C135" t="str">
            <v>VAR_ncap</v>
          </cell>
          <cell r="D135" t="str">
            <v>-</v>
          </cell>
          <cell r="E135">
            <v>4.1181530837998501E-5</v>
          </cell>
          <cell r="F135">
            <v>2.5436290850502901E-5</v>
          </cell>
          <cell r="G135">
            <v>2.1301319349311099E-5</v>
          </cell>
          <cell r="H135">
            <v>1.62434230481208E-5</v>
          </cell>
          <cell r="I135">
            <v>2.5296974967687401E-5</v>
          </cell>
          <cell r="J135">
            <v>2.2850473146792901E-5</v>
          </cell>
          <cell r="K135">
            <v>2.6345051953657101E-5</v>
          </cell>
          <cell r="L135">
            <v>3.1230969049245E-5</v>
          </cell>
          <cell r="M135">
            <v>3.3530697073174498E-5</v>
          </cell>
          <cell r="N135">
            <v>2.9788638106452999E-5</v>
          </cell>
          <cell r="O135">
            <v>2.8895794875779201E-5</v>
          </cell>
          <cell r="P135">
            <v>8.10376828872121E-5</v>
          </cell>
        </row>
        <row r="136">
          <cell r="B136" t="str">
            <v>HPLNGA</v>
          </cell>
          <cell r="C136" t="str">
            <v>VAR_cap</v>
          </cell>
          <cell r="D136" t="str">
            <v>-</v>
          </cell>
          <cell r="E136">
            <v>0.27311685384537998</v>
          </cell>
          <cell r="F136">
            <v>0.27102773853321149</v>
          </cell>
          <cell r="G136">
            <v>0.15364173004705972</v>
          </cell>
          <cell r="H136">
            <v>1.3662881355791523E-4</v>
          </cell>
          <cell r="I136">
            <v>6.1837476211430137E-5</v>
          </cell>
          <cell r="J136">
            <v>5.9741510573386104E-5</v>
          </cell>
          <cell r="K136">
            <v>6.1293441974345303E-5</v>
          </cell>
          <cell r="L136">
            <v>7.2745774359037201E-5</v>
          </cell>
          <cell r="M136">
            <v>7.7422376369249804E-5</v>
          </cell>
          <cell r="N136">
            <v>7.8630049914683102E-5</v>
          </cell>
          <cell r="O136">
            <v>7.706167417982831E-5</v>
          </cell>
          <cell r="P136">
            <v>1.234007620605872E-4</v>
          </cell>
        </row>
        <row r="137">
          <cell r="B137" t="str">
            <v>G-INTC-IMP00-AT</v>
          </cell>
          <cell r="C137" t="str">
            <v>VAR_fout</v>
          </cell>
          <cell r="D137" t="str">
            <v>ELC</v>
          </cell>
          <cell r="E137">
            <v>15.013830556025713</v>
          </cell>
          <cell r="F137">
            <v>0.1370839354784027</v>
          </cell>
          <cell r="G137">
            <v>6.8790400419341979E-2</v>
          </cell>
          <cell r="H137">
            <v>7.6263384178368282E-2</v>
          </cell>
          <cell r="I137">
            <v>3.878511959999436E-2</v>
          </cell>
          <cell r="J137">
            <v>3.0958546859562723E-2</v>
          </cell>
          <cell r="K137">
            <v>2.0901661491611878</v>
          </cell>
          <cell r="L137">
            <v>4.6858234280706013</v>
          </cell>
          <cell r="M137">
            <v>5.3314436723859258</v>
          </cell>
          <cell r="N137">
            <v>5.6529719038103439</v>
          </cell>
          <cell r="O137">
            <v>5.7210718071397002</v>
          </cell>
          <cell r="P137">
            <v>5.5245679578446802</v>
          </cell>
        </row>
        <row r="138">
          <cell r="B138" t="str">
            <v>G-INTC-IMP00-AT</v>
          </cell>
          <cell r="C138" t="str">
            <v>VAR_fin</v>
          </cell>
          <cell r="D138" t="str">
            <v>ELC_I-AT</v>
          </cell>
          <cell r="E138">
            <v>15.013830556025713</v>
          </cell>
          <cell r="F138">
            <v>0.1370839354784027</v>
          </cell>
          <cell r="G138">
            <v>6.8790400419341979E-2</v>
          </cell>
          <cell r="H138">
            <v>7.6263384178368282E-2</v>
          </cell>
          <cell r="I138">
            <v>3.878511959999436E-2</v>
          </cell>
          <cell r="J138">
            <v>3.0958546859562723E-2</v>
          </cell>
          <cell r="K138">
            <v>2.0901661491611878</v>
          </cell>
          <cell r="L138">
            <v>4.6858234280706013</v>
          </cell>
          <cell r="M138">
            <v>5.3314436723859258</v>
          </cell>
          <cell r="N138">
            <v>5.6529719038103439</v>
          </cell>
          <cell r="O138">
            <v>5.7210718071397002</v>
          </cell>
          <cell r="P138">
            <v>5.5245679578446802</v>
          </cell>
        </row>
        <row r="139">
          <cell r="B139" t="str">
            <v>G-INTC-IMP00-AT</v>
          </cell>
          <cell r="C139" t="str">
            <v>VAR_ncap</v>
          </cell>
          <cell r="D139" t="str">
            <v>-</v>
          </cell>
          <cell r="E139">
            <v>2.05301869630508E-5</v>
          </cell>
          <cell r="F139">
            <v>1.7561343723846501E-5</v>
          </cell>
          <cell r="G139">
            <v>2.2005092236755699E-5</v>
          </cell>
          <cell r="H139">
            <v>2.19767266671073E-5</v>
          </cell>
          <cell r="I139">
            <v>0.31941028343732802</v>
          </cell>
          <cell r="J139">
            <v>0.71513824087473199</v>
          </cell>
          <cell r="K139">
            <v>0.15268017085923599</v>
          </cell>
          <cell r="L139">
            <v>1.5635249221453799E-5</v>
          </cell>
          <cell r="M139">
            <v>2.12761066587313E-5</v>
          </cell>
          <cell r="N139">
            <v>5.7127084881431599E-5</v>
          </cell>
        </row>
        <row r="140">
          <cell r="B140" t="str">
            <v>G-INTC-IMP00-AT</v>
          </cell>
          <cell r="C140" t="str">
            <v>VAR_cap</v>
          </cell>
          <cell r="D140" t="str">
            <v>-</v>
          </cell>
          <cell r="E140">
            <v>0.56832058716834799</v>
          </cell>
          <cell r="F140">
            <v>1.2806005409899957E-2</v>
          </cell>
          <cell r="G140">
            <v>1.2745340051079967E-2</v>
          </cell>
          <cell r="H140">
            <v>1.2736533349875012E-2</v>
          </cell>
          <cell r="I140">
            <v>1.2761132162509181E-2</v>
          </cell>
          <cell r="J140">
            <v>1.2761419111760652E-2</v>
          </cell>
          <cell r="K140">
            <v>0.38754058703444216</v>
          </cell>
          <cell r="L140">
            <v>1.0472798705275401</v>
          </cell>
          <cell r="M140">
            <v>1.17648354532193</v>
          </cell>
          <cell r="N140">
            <v>1.19993761557427</v>
          </cell>
          <cell r="O140">
            <v>1.1999233347083602</v>
          </cell>
          <cell r="P140">
            <v>1.19993457399388</v>
          </cell>
        </row>
        <row r="141">
          <cell r="B141" t="str">
            <v>CHPWST</v>
          </cell>
          <cell r="C141" t="str">
            <v>VAR_fout</v>
          </cell>
          <cell r="D141" t="str">
            <v>ELC35</v>
          </cell>
          <cell r="E141">
            <v>1.434985007900681</v>
          </cell>
          <cell r="F141">
            <v>1.3065319568738789</v>
          </cell>
          <cell r="G141">
            <v>1.240458529855986</v>
          </cell>
          <cell r="H141">
            <v>1.2902008688428919</v>
          </cell>
          <cell r="I141">
            <v>1.279880046856481</v>
          </cell>
          <cell r="J141">
            <v>1.1949934031010083</v>
          </cell>
          <cell r="K141">
            <v>0.7101777168165071</v>
          </cell>
          <cell r="L141">
            <v>0.55352294990142092</v>
          </cell>
          <cell r="M141">
            <v>0.52778698425565918</v>
          </cell>
          <cell r="N141">
            <v>0.51585677659092843</v>
          </cell>
          <cell r="O141">
            <v>0.51543730344460847</v>
          </cell>
          <cell r="P141">
            <v>0.51618252120398589</v>
          </cell>
        </row>
        <row r="142">
          <cell r="B142" t="str">
            <v>CHPWST</v>
          </cell>
          <cell r="C142" t="str">
            <v>VAR_fout</v>
          </cell>
          <cell r="D142" t="str">
            <v>LTH</v>
          </cell>
          <cell r="E142">
            <v>14.4615112923856</v>
          </cell>
          <cell r="F142">
            <v>13.121916745068168</v>
          </cell>
          <cell r="G142">
            <v>12.394136073896764</v>
          </cell>
          <cell r="H142">
            <v>12.779877160073562</v>
          </cell>
          <cell r="I142">
            <v>12.343168742385268</v>
          </cell>
          <cell r="J142">
            <v>11.212228237525022</v>
          </cell>
          <cell r="K142">
            <v>6.4777687113058171</v>
          </cell>
          <cell r="L142">
            <v>4.9042133361265874</v>
          </cell>
          <cell r="M142">
            <v>4.6761926805051406</v>
          </cell>
          <cell r="N142">
            <v>4.5704910405956278</v>
          </cell>
          <cell r="O142">
            <v>4.5667745085192273</v>
          </cell>
          <cell r="P142">
            <v>4.5733771378673165</v>
          </cell>
        </row>
        <row r="143">
          <cell r="B143" t="str">
            <v>CHPWST</v>
          </cell>
          <cell r="C143" t="str">
            <v>VAR_fout</v>
          </cell>
          <cell r="D143" t="str">
            <v>CO2_E</v>
          </cell>
          <cell r="E143">
            <v>2843.3049320892601</v>
          </cell>
          <cell r="F143">
            <v>2588.7857618431999</v>
          </cell>
          <cell r="G143">
            <v>2457.8666930824402</v>
          </cell>
          <cell r="H143">
            <v>2556.4270522474699</v>
          </cell>
          <cell r="I143">
            <v>2535.9771911718399</v>
          </cell>
          <cell r="J143">
            <v>2367.7812786504001</v>
          </cell>
          <cell r="K143">
            <v>1407.1588161317</v>
          </cell>
          <cell r="L143">
            <v>1096.7602621728799</v>
          </cell>
          <cell r="M143">
            <v>1045.7665600437399</v>
          </cell>
          <cell r="N143">
            <v>1022.12783343181</v>
          </cell>
          <cell r="O143">
            <v>1021.29668184539</v>
          </cell>
          <cell r="P143">
            <v>1022.77326962788</v>
          </cell>
        </row>
        <row r="144">
          <cell r="B144" t="str">
            <v>CHPWST</v>
          </cell>
          <cell r="C144" t="str">
            <v>VAR_fin</v>
          </cell>
          <cell r="D144" t="str">
            <v>EWST</v>
          </cell>
          <cell r="E144">
            <v>30.639061768203259</v>
          </cell>
          <cell r="F144">
            <v>27.896398295724122</v>
          </cell>
          <cell r="G144">
            <v>26.485632468560709</v>
          </cell>
          <cell r="H144">
            <v>27.547705304390824</v>
          </cell>
          <cell r="I144">
            <v>27.327340422110318</v>
          </cell>
          <cell r="J144">
            <v>25.514884468215477</v>
          </cell>
          <cell r="K144">
            <v>15.163349311764049</v>
          </cell>
          <cell r="L144">
            <v>11.818537307897445</v>
          </cell>
          <cell r="M144">
            <v>11.269036207367886</v>
          </cell>
          <cell r="N144">
            <v>11.014308549911764</v>
          </cell>
          <cell r="O144">
            <v>11.005352175058063</v>
          </cell>
          <cell r="P144">
            <v>11.021263681334867</v>
          </cell>
        </row>
        <row r="145">
          <cell r="B145" t="str">
            <v>CHPWST</v>
          </cell>
          <cell r="C145" t="str">
            <v>VAR_ncap</v>
          </cell>
          <cell r="D145" t="str">
            <v>-</v>
          </cell>
          <cell r="F145">
            <v>8.2178241732753798E-7</v>
          </cell>
          <cell r="G145">
            <v>1.21079069398806E-6</v>
          </cell>
          <cell r="H145">
            <v>5.2106734310881598E-6</v>
          </cell>
          <cell r="I145">
            <v>5.6750607810593804E-3</v>
          </cell>
          <cell r="J145">
            <v>1.41426395855948E-2</v>
          </cell>
          <cell r="K145">
            <v>7.2792260564296102E-6</v>
          </cell>
          <cell r="L145">
            <v>1.9358405130308801E-2</v>
          </cell>
          <cell r="M145">
            <v>2.63081796084712E-6</v>
          </cell>
          <cell r="N145">
            <v>1.2718652088249099E-5</v>
          </cell>
          <cell r="O145">
            <v>3.4480514962870802E-3</v>
          </cell>
          <cell r="P145">
            <v>1.7002761576330901E-2</v>
          </cell>
        </row>
        <row r="146">
          <cell r="B146" t="str">
            <v>CHPWST</v>
          </cell>
          <cell r="C146" t="str">
            <v>VAR_cap</v>
          </cell>
          <cell r="D146" t="str">
            <v>-</v>
          </cell>
          <cell r="E146">
            <v>7.8399441198537437E-2</v>
          </cell>
          <cell r="F146">
            <v>7.1386553298643726E-2</v>
          </cell>
          <cell r="G146">
            <v>7.0494570051882671E-2</v>
          </cell>
          <cell r="H146">
            <v>7.0493484242098517E-2</v>
          </cell>
          <cell r="I146">
            <v>6.9935060837503213E-2</v>
          </cell>
          <cell r="J146">
            <v>6.5274773833436953E-2</v>
          </cell>
          <cell r="K146">
            <v>5.9369788806827133E-2</v>
          </cell>
          <cell r="L146">
            <v>3.9185707547659696E-2</v>
          </cell>
          <cell r="M146">
            <v>3.9181861937440575E-2</v>
          </cell>
          <cell r="N146">
            <v>3.9187916046441201E-2</v>
          </cell>
          <cell r="O146">
            <v>3.575157923314326E-2</v>
          </cell>
          <cell r="P146">
            <v>3.9821805493713371E-2</v>
          </cell>
        </row>
        <row r="147">
          <cell r="B147" t="str">
            <v>RHES-CHPNGA</v>
          </cell>
          <cell r="C147" t="str">
            <v>VAR_fout</v>
          </cell>
          <cell r="D147" t="str">
            <v>CO2_R</v>
          </cell>
          <cell r="E147">
            <v>9.0249731696341104</v>
          </cell>
          <cell r="F147">
            <v>1.50673639158593</v>
          </cell>
          <cell r="G147">
            <v>4.0032438525798399</v>
          </cell>
          <cell r="H147">
            <v>2.60763983638688</v>
          </cell>
          <cell r="I147">
            <v>1.95949557431804</v>
          </cell>
          <cell r="J147">
            <v>0.83301695035811096</v>
          </cell>
          <cell r="K147"/>
          <cell r="L147"/>
          <cell r="M147">
            <v>1.64948220291315</v>
          </cell>
          <cell r="N147">
            <v>2.6355025740198501</v>
          </cell>
          <cell r="O147">
            <v>6.3325162144165104</v>
          </cell>
          <cell r="P147">
            <v>6.44444658690146</v>
          </cell>
        </row>
        <row r="148">
          <cell r="B148" t="str">
            <v>RHES-CHPNGA</v>
          </cell>
          <cell r="C148" t="str">
            <v>VAR_fout</v>
          </cell>
          <cell r="D148" t="str">
            <v>RHES_NKEV_GAS_ELC_CHP</v>
          </cell>
          <cell r="E148">
            <v>2.2510366868633537E-2</v>
          </cell>
          <cell r="F148">
            <v>7.1351125097997604E-3</v>
          </cell>
          <cell r="G148">
            <v>1.542932287543902E-2</v>
          </cell>
          <cell r="H148">
            <v>1.1176880809061887E-2</v>
          </cell>
          <cell r="I148">
            <v>7.4107564037296774E-3</v>
          </cell>
          <cell r="J148">
            <v>3.5126944505032552E-3</v>
          </cell>
          <cell r="K148"/>
          <cell r="L148"/>
          <cell r="M148">
            <v>7.7142505558636621E-3</v>
          </cell>
          <cell r="N148">
            <v>1.2311957895804493E-2</v>
          </cell>
          <cell r="O148">
            <v>3.1529727913339071E-2</v>
          </cell>
          <cell r="P148">
            <v>3.1266817108820767E-2</v>
          </cell>
        </row>
        <row r="149">
          <cell r="B149" t="str">
            <v>RHES-CHPNGA</v>
          </cell>
          <cell r="C149" t="str">
            <v>VAR_fout</v>
          </cell>
          <cell r="D149" t="str">
            <v>RHES_LTH_CHPNGA</v>
          </cell>
          <cell r="E149">
            <v>5.4191623943006709E-2</v>
          </cell>
          <cell r="F149">
            <v>1.7003463885787388E-2</v>
          </cell>
          <cell r="G149">
            <v>3.6205844948450867E-2</v>
          </cell>
          <cell r="H149">
            <v>2.5547156134998663E-2</v>
          </cell>
          <cell r="I149">
            <v>1.6790285185392547E-2</v>
          </cell>
          <cell r="J149">
            <v>7.8881559590248587E-3</v>
          </cell>
          <cell r="K149"/>
          <cell r="L149"/>
          <cell r="M149">
            <v>1.6758544311014169E-2</v>
          </cell>
          <cell r="N149">
            <v>2.6746667152954644E-2</v>
          </cell>
          <cell r="O149">
            <v>6.8495615811736715E-2</v>
          </cell>
          <cell r="P149">
            <v>6.792446475364515E-2</v>
          </cell>
        </row>
        <row r="150">
          <cell r="B150" t="str">
            <v>RHES-CHPNGA</v>
          </cell>
          <cell r="C150" t="str">
            <v>VAR_fin</v>
          </cell>
          <cell r="D150" t="str">
            <v>RNGA</v>
          </cell>
          <cell r="E150">
            <v>0.16001725478074669</v>
          </cell>
          <cell r="F150">
            <v>2.6715184247977461E-2</v>
          </cell>
          <cell r="G150">
            <v>7.0979500932266723E-2</v>
          </cell>
          <cell r="H150">
            <v>4.6234748872107892E-2</v>
          </cell>
          <cell r="I150">
            <v>3.4742829331880241E-2</v>
          </cell>
          <cell r="J150">
            <v>1.4769804084363656E-2</v>
          </cell>
          <cell r="K150"/>
          <cell r="L150"/>
          <cell r="M150">
            <v>2.9246138349523994E-2</v>
          </cell>
          <cell r="N150">
            <v>4.6728769042905155E-2</v>
          </cell>
          <cell r="O150">
            <v>0.11227865628398069</v>
          </cell>
          <cell r="P150">
            <v>0.11426323735640907</v>
          </cell>
        </row>
        <row r="151">
          <cell r="B151" t="str">
            <v>RHES-CHPNGA</v>
          </cell>
          <cell r="C151" t="str">
            <v>VAR_ncap</v>
          </cell>
          <cell r="D151" t="str">
            <v>-</v>
          </cell>
          <cell r="F151">
            <v>2.6813164458755202E-4</v>
          </cell>
          <cell r="J151"/>
          <cell r="K151"/>
          <cell r="L151"/>
          <cell r="M151">
            <v>6.8843877340746696E-4</v>
          </cell>
          <cell r="N151">
            <v>4.4098441589876199E-4</v>
          </cell>
          <cell r="O151">
            <v>1.6750297674719601E-3</v>
          </cell>
          <cell r="P151">
            <v>1.7606887780478699E-5</v>
          </cell>
        </row>
        <row r="152">
          <cell r="B152" t="str">
            <v>RHES-CHPNGA</v>
          </cell>
          <cell r="C152" t="str">
            <v>VAR_cap</v>
          </cell>
          <cell r="D152" t="str">
            <v>-</v>
          </cell>
          <cell r="E152">
            <v>4.186963168456256E-3</v>
          </cell>
          <cell r="F152">
            <v>1.976674792410048E-3</v>
          </cell>
          <cell r="G152">
            <v>1.3693246327746568E-3</v>
          </cell>
          <cell r="H152">
            <v>1.1303468293353276E-3</v>
          </cell>
          <cell r="I152">
            <v>6.5599980403251742E-4</v>
          </cell>
          <cell r="J152">
            <v>3.0977989459866521E-4</v>
          </cell>
          <cell r="K152"/>
          <cell r="L152"/>
          <cell r="M152">
            <v>6.8843877340746696E-4</v>
          </cell>
          <cell r="N152">
            <v>1.129215424648644E-3</v>
          </cell>
          <cell r="O152">
            <v>2.803797178472729E-3</v>
          </cell>
          <cell r="P152">
            <v>2.8199715336307747E-3</v>
          </cell>
        </row>
        <row r="153">
          <cell r="B153" t="str">
            <v>RHEM-CHPWOD</v>
          </cell>
          <cell r="C153" t="str">
            <v>VAR_fout</v>
          </cell>
          <cell r="D153" t="str">
            <v>RHEM_KEV_WOD_ELC_CHP</v>
          </cell>
          <cell r="H153">
            <v>3.5047707736271584E-3</v>
          </cell>
          <cell r="I153">
            <v>8.6310889181991993E-3</v>
          </cell>
          <cell r="J153">
            <v>6.5154162708907809E-2</v>
          </cell>
          <cell r="K153">
            <v>0.12433361251621239</v>
          </cell>
          <cell r="L153">
            <v>0.20514769994715545</v>
          </cell>
          <cell r="M153">
            <v>0.18823123009939746</v>
          </cell>
          <cell r="N153">
            <v>0.12877182643426197</v>
          </cell>
          <cell r="O153">
            <v>9.3019535334678091E-2</v>
          </cell>
          <cell r="P153">
            <v>5.181682248121313E-2</v>
          </cell>
        </row>
        <row r="154">
          <cell r="B154" t="str">
            <v>RHEM-CHPWOD</v>
          </cell>
          <cell r="C154" t="str">
            <v>VAR_fout</v>
          </cell>
          <cell r="D154" t="str">
            <v>RHEM_LTH_CHPWOD</v>
          </cell>
          <cell r="H154">
            <v>9.3230355554614099E-3</v>
          </cell>
          <cell r="I154">
            <v>2.2959546875997879E-2</v>
          </cell>
          <cell r="J154">
            <v>0.17331649193502591</v>
          </cell>
          <cell r="K154">
            <v>0.3307396589101223</v>
          </cell>
          <cell r="L154">
            <v>0.5457130934554878</v>
          </cell>
          <cell r="M154">
            <v>0.50071361701317618</v>
          </cell>
          <cell r="N154">
            <v>0.34254574519458908</v>
          </cell>
          <cell r="O154">
            <v>0.24744112847648375</v>
          </cell>
          <cell r="P154">
            <v>0.13783785290569028</v>
          </cell>
        </row>
        <row r="155">
          <cell r="B155" t="str">
            <v>RHEM-CHPWOD</v>
          </cell>
          <cell r="C155" t="str">
            <v>VAR_fin</v>
          </cell>
          <cell r="D155" t="str">
            <v>RWOD</v>
          </cell>
          <cell r="H155">
            <v>1.7091711238067495E-2</v>
          </cell>
          <cell r="I155">
            <v>3.8534302706956729E-2</v>
          </cell>
          <cell r="J155">
            <v>0.24096559795820693</v>
          </cell>
          <cell r="K155">
            <v>0.44722166607151453</v>
          </cell>
          <cell r="L155">
            <v>0.72001982853330049</v>
          </cell>
          <cell r="M155">
            <v>0.6647213349470994</v>
          </cell>
          <cell r="N155">
            <v>0.4596246811136982</v>
          </cell>
          <cell r="O155">
            <v>0.329419663611351</v>
          </cell>
          <cell r="P155">
            <v>0.19191205475376719</v>
          </cell>
        </row>
        <row r="156">
          <cell r="B156" t="str">
            <v>RHEM-CHPWOD</v>
          </cell>
          <cell r="C156" t="str">
            <v>VAR_ncap</v>
          </cell>
          <cell r="D156" t="str">
            <v>-</v>
          </cell>
          <cell r="H156">
            <v>2.9169083266001201E-4</v>
          </cell>
          <cell r="I156">
            <v>4.2306787517586402E-4</v>
          </cell>
          <cell r="J156">
            <v>4.1772259761889401E-3</v>
          </cell>
          <cell r="K156">
            <v>4.6263983515748199E-3</v>
          </cell>
          <cell r="L156">
            <v>6.4350853956128802E-3</v>
          </cell>
          <cell r="M156">
            <v>2.8799323311470598E-3</v>
          </cell>
          <cell r="N156">
            <v>2.5704234099180703E-4</v>
          </cell>
          <cell r="O156">
            <v>3.5450516916331999E-3</v>
          </cell>
          <cell r="P156">
            <v>1.11556191553298E-4</v>
          </cell>
        </row>
        <row r="157">
          <cell r="B157" t="str">
            <v>RHEM-CHPWOD</v>
          </cell>
          <cell r="C157" t="str">
            <v>VAR_cap</v>
          </cell>
          <cell r="D157" t="str">
            <v>-</v>
          </cell>
          <cell r="H157">
            <v>2.9169083266001201E-4</v>
          </cell>
          <cell r="I157">
            <v>7.1441491132442621E-4</v>
          </cell>
          <cell r="J157">
            <v>4.8351102777585246E-3</v>
          </cell>
          <cell r="K157">
            <v>9.2251935583648539E-3</v>
          </cell>
          <cell r="L157">
            <v>1.5236332792428866E-2</v>
          </cell>
          <cell r="M157">
            <v>1.3967106085185402E-2</v>
          </cell>
          <cell r="N157">
            <v>9.5658236804621738E-3</v>
          </cell>
          <cell r="O157">
            <v>6.9045370990032497E-3</v>
          </cell>
          <cell r="P157">
            <v>3.9111756022144565E-3</v>
          </cell>
        </row>
        <row r="158">
          <cell r="B158" t="str">
            <v>ENUC_SMR_GOE_IV</v>
          </cell>
          <cell r="C158" t="str">
            <v>VAR_fout</v>
          </cell>
          <cell r="D158" t="str">
            <v>LTH</v>
          </cell>
          <cell r="J158"/>
          <cell r="K158"/>
          <cell r="L158"/>
          <cell r="M158">
            <v>8.994606303907085E-2</v>
          </cell>
          <cell r="N158">
            <v>0.46288145370819583</v>
          </cell>
          <cell r="O158">
            <v>0.3775063873231897</v>
          </cell>
          <cell r="P158">
            <v>0.36973262756260089</v>
          </cell>
        </row>
        <row r="159">
          <cell r="B159" t="str">
            <v>ENUC_SMR_GOE_IV</v>
          </cell>
          <cell r="C159" t="str">
            <v>VAR_fout</v>
          </cell>
          <cell r="D159" t="str">
            <v>ELC</v>
          </cell>
          <cell r="J159"/>
          <cell r="K159"/>
          <cell r="L159"/>
          <cell r="M159">
            <v>0.19356843277676514</v>
          </cell>
          <cell r="N159">
            <v>0.425830452144359</v>
          </cell>
          <cell r="O159">
            <v>0.50959794839766515</v>
          </cell>
          <cell r="P159">
            <v>0.4960727012632089</v>
          </cell>
        </row>
        <row r="160">
          <cell r="B160" t="str">
            <v>ENUC_SMR_GOE_IV</v>
          </cell>
          <cell r="C160" t="str">
            <v>VAR_fin</v>
          </cell>
          <cell r="D160" t="str">
            <v>URN</v>
          </cell>
          <cell r="J160"/>
          <cell r="K160"/>
          <cell r="L160"/>
          <cell r="M160">
            <v>0.62375737294141476</v>
          </cell>
          <cell r="N160">
            <v>1.4900420990297731</v>
          </cell>
          <cell r="O160">
            <v>1.7047148764819409</v>
          </cell>
          <cell r="P160">
            <v>1.6604681633810678</v>
          </cell>
        </row>
        <row r="161">
          <cell r="B161" t="str">
            <v>ENUC_SMR_GOE_IV</v>
          </cell>
          <cell r="C161" t="str">
            <v>VAR_ncap</v>
          </cell>
          <cell r="D161" t="str">
            <v>-</v>
          </cell>
          <cell r="J161"/>
          <cell r="K161"/>
          <cell r="L161"/>
          <cell r="M161">
            <v>1.84619838029489E-2</v>
          </cell>
          <cell r="N161">
            <v>2.0639623513013499E-3</v>
          </cell>
          <cell r="O161">
            <v>9.0541607714837396E-5</v>
          </cell>
        </row>
        <row r="162">
          <cell r="B162" t="str">
            <v>ENUC_SMR_GOE_IV</v>
          </cell>
          <cell r="C162" t="str">
            <v>VAR_cap</v>
          </cell>
          <cell r="D162" t="str">
            <v>-</v>
          </cell>
          <cell r="J162"/>
          <cell r="K162"/>
          <cell r="L162"/>
          <cell r="M162">
            <v>7.5233738798518197E-3</v>
          </cell>
          <cell r="N162">
            <v>1.84619838029489E-2</v>
          </cell>
          <cell r="O162">
            <v>2.0554649083441599E-2</v>
          </cell>
          <cell r="P162">
            <v>2.0616487761965101E-2</v>
          </cell>
        </row>
        <row r="163">
          <cell r="B163" t="str">
            <v>G-INTC-IMP00-FR</v>
          </cell>
          <cell r="C163" t="str">
            <v>VAR_fout</v>
          </cell>
          <cell r="D163" t="str">
            <v>ELC</v>
          </cell>
          <cell r="E163">
            <v>28.948646111015787</v>
          </cell>
          <cell r="F163">
            <v>22.750083434662059</v>
          </cell>
          <cell r="G163">
            <v>27.740753097619301</v>
          </cell>
          <cell r="H163">
            <v>20.472564698513306</v>
          </cell>
          <cell r="I163">
            <v>26.766461515764977</v>
          </cell>
          <cell r="J163">
            <v>28.875122794850146</v>
          </cell>
          <cell r="K163">
            <v>35.561273165773876</v>
          </cell>
          <cell r="L163">
            <v>32.591054959420951</v>
          </cell>
          <cell r="M163">
            <v>31.806617803703759</v>
          </cell>
          <cell r="N163">
            <v>29.144832089803423</v>
          </cell>
          <cell r="O163">
            <v>30.017419582151458</v>
          </cell>
          <cell r="P163">
            <v>30.073375488678668</v>
          </cell>
        </row>
        <row r="164">
          <cell r="B164" t="str">
            <v>G-INTC-IMP00-FR</v>
          </cell>
          <cell r="C164" t="str">
            <v>VAR_fin</v>
          </cell>
          <cell r="D164" t="str">
            <v>ELC_I-FR</v>
          </cell>
          <cell r="E164">
            <v>28.948646111015787</v>
          </cell>
          <cell r="F164">
            <v>22.750083434662059</v>
          </cell>
          <cell r="G164">
            <v>27.740753097619301</v>
          </cell>
          <cell r="H164">
            <v>20.472564698513306</v>
          </cell>
          <cell r="I164">
            <v>26.766461515764977</v>
          </cell>
          <cell r="J164">
            <v>28.875122794850146</v>
          </cell>
          <cell r="K164">
            <v>35.561273165773876</v>
          </cell>
          <cell r="L164">
            <v>32.591054959420951</v>
          </cell>
          <cell r="M164">
            <v>31.806617803703759</v>
          </cell>
          <cell r="N164">
            <v>29.144832089803423</v>
          </cell>
          <cell r="O164">
            <v>30.017419582151458</v>
          </cell>
          <cell r="P164">
            <v>30.073375488678668</v>
          </cell>
        </row>
        <row r="165">
          <cell r="B165" t="str">
            <v>G-INTC-IMP00-FR</v>
          </cell>
          <cell r="C165" t="str">
            <v>VAR_ncap</v>
          </cell>
          <cell r="D165" t="str">
            <v>-</v>
          </cell>
          <cell r="E165">
            <v>0.46977772238202797</v>
          </cell>
          <cell r="F165">
            <v>0.10194747555575701</v>
          </cell>
          <cell r="G165">
            <v>6.9708388251192396E-2</v>
          </cell>
          <cell r="H165">
            <v>0.65863331443671802</v>
          </cell>
          <cell r="I165">
            <v>0.96272030905144501</v>
          </cell>
          <cell r="J165">
            <v>1.32754634965166</v>
          </cell>
          <cell r="K165">
            <v>0.90126956821525805</v>
          </cell>
          <cell r="L165">
            <v>0.35947807370025298</v>
          </cell>
          <cell r="M165">
            <v>0.64317686760147197</v>
          </cell>
          <cell r="N165">
            <v>0.34840760249579</v>
          </cell>
        </row>
        <row r="166">
          <cell r="B166" t="str">
            <v>G-INTC-IMP00-FR</v>
          </cell>
          <cell r="C166" t="str">
            <v>VAR_cap</v>
          </cell>
          <cell r="D166" t="str">
            <v>-</v>
          </cell>
          <cell r="E166">
            <v>1.6999958447057526</v>
          </cell>
          <cell r="F166">
            <v>1.6999917543857057</v>
          </cell>
          <cell r="G166">
            <v>1.6999895851199529</v>
          </cell>
          <cell r="H166">
            <v>1.9999953606440573</v>
          </cell>
          <cell r="I166">
            <v>2.4999977453972346</v>
          </cell>
          <cell r="J166">
            <v>2.9999982296095706</v>
          </cell>
          <cell r="K166">
            <v>3.9999977226247965</v>
          </cell>
          <cell r="L166">
            <v>5.2901892213579265</v>
          </cell>
          <cell r="M166">
            <v>5.4999966462830061</v>
          </cell>
          <cell r="N166">
            <v>5.3032867850901084</v>
          </cell>
          <cell r="O166">
            <v>5.4940907374773742</v>
          </cell>
          <cell r="P166">
            <v>5.4999622452521928</v>
          </cell>
        </row>
        <row r="167">
          <cell r="B167" t="str">
            <v>ENUC_SMR_BEZ_III</v>
          </cell>
          <cell r="C167" t="str">
            <v>VAR_fout</v>
          </cell>
          <cell r="D167" t="str">
            <v>LTH</v>
          </cell>
          <cell r="J167"/>
          <cell r="K167"/>
          <cell r="L167"/>
          <cell r="M167">
            <v>0.2057714128708838</v>
          </cell>
          <cell r="N167">
            <v>1.1421211614099152</v>
          </cell>
          <cell r="O167">
            <v>1.2295657840331944</v>
          </cell>
          <cell r="P167">
            <v>1.2217846475765062</v>
          </cell>
        </row>
        <row r="168">
          <cell r="B168" t="str">
            <v>ENUC_SMR_BEZ_III</v>
          </cell>
          <cell r="C168" t="str">
            <v>VAR_fout</v>
          </cell>
          <cell r="D168" t="str">
            <v>ELC</v>
          </cell>
          <cell r="J168"/>
          <cell r="K168"/>
          <cell r="L168"/>
          <cell r="M168">
            <v>0.42039123608898959</v>
          </cell>
          <cell r="N168">
            <v>0.95970512182243839</v>
          </cell>
          <cell r="O168">
            <v>1.781497784181912</v>
          </cell>
          <cell r="P168">
            <v>1.8375335883484665</v>
          </cell>
        </row>
        <row r="169">
          <cell r="B169" t="str">
            <v>ENUC_SMR_BEZ_III</v>
          </cell>
          <cell r="C169" t="str">
            <v>VAR_fin</v>
          </cell>
          <cell r="D169" t="str">
            <v>URN</v>
          </cell>
          <cell r="J169"/>
          <cell r="K169"/>
          <cell r="L169"/>
          <cell r="M169">
            <v>1.3593230743303393</v>
          </cell>
          <cell r="N169">
            <v>3.4021388100556975</v>
          </cell>
          <cell r="O169">
            <v>5.9194374674218118</v>
          </cell>
          <cell r="P169">
            <v>6.0849745287391794</v>
          </cell>
        </row>
        <row r="170">
          <cell r="B170" t="str">
            <v>ENUC_SMR_BEZ_III</v>
          </cell>
          <cell r="C170" t="str">
            <v>VAR_ncap</v>
          </cell>
          <cell r="D170" t="str">
            <v>-</v>
          </cell>
          <cell r="J170"/>
          <cell r="K170"/>
          <cell r="L170"/>
          <cell r="M170">
            <v>4.26236677407879E-2</v>
          </cell>
          <cell r="N170">
            <v>3.3323238242502599E-2</v>
          </cell>
          <cell r="O170">
            <v>7.7154155883537605E-5</v>
          </cell>
        </row>
        <row r="171">
          <cell r="B171" t="str">
            <v>ENUC_SMR_BEZ_III</v>
          </cell>
          <cell r="C171" t="str">
            <v>VAR_cap</v>
          </cell>
          <cell r="D171" t="str">
            <v>-</v>
          </cell>
          <cell r="K171"/>
          <cell r="L171"/>
          <cell r="M171">
            <v>1.7369411216431999E-2</v>
          </cell>
          <cell r="N171">
            <v>4.26236677407879E-2</v>
          </cell>
          <cell r="O171">
            <v>7.5971364906972594E-2</v>
          </cell>
          <cell r="P171">
            <v>7.6024060139174093E-2</v>
          </cell>
        </row>
        <row r="172">
          <cell r="B172" t="str">
            <v>ITOT-CHPWSTCCS</v>
          </cell>
          <cell r="C172" t="str">
            <v>VAR_fout</v>
          </cell>
          <cell r="D172" t="str">
            <v>CO2_O</v>
          </cell>
          <cell r="J172">
            <v>33.180715015537629</v>
          </cell>
          <cell r="K172">
            <v>368.68456486773931</v>
          </cell>
          <cell r="L172">
            <v>783.02604448016064</v>
          </cell>
          <cell r="M172">
            <v>713.1570302971968</v>
          </cell>
          <cell r="N172">
            <v>713.48364360623975</v>
          </cell>
          <cell r="O172">
            <v>714.39166913417614</v>
          </cell>
          <cell r="P172">
            <v>714.85201494264561</v>
          </cell>
        </row>
        <row r="173">
          <cell r="B173" t="str">
            <v>ITOT-CHPWSTCCS</v>
          </cell>
          <cell r="C173" t="str">
            <v>VAR_fout</v>
          </cell>
          <cell r="D173" t="str">
            <v>CO2</v>
          </cell>
          <cell r="J173">
            <v>-33.180715015537601</v>
          </cell>
          <cell r="K173">
            <v>-368.68456486773903</v>
          </cell>
          <cell r="L173">
            <v>-783.02604448015995</v>
          </cell>
          <cell r="M173">
            <v>-713.157030297196</v>
          </cell>
          <cell r="N173">
            <v>-713.48364360623998</v>
          </cell>
          <cell r="O173">
            <v>-714.39166913417705</v>
          </cell>
          <cell r="P173">
            <v>-714.85201494264504</v>
          </cell>
        </row>
        <row r="174">
          <cell r="B174" t="str">
            <v>ITOT-CHPWSTCCS</v>
          </cell>
          <cell r="C174" t="str">
            <v>VAR_fout</v>
          </cell>
          <cell r="D174" t="str">
            <v>ITOT_LTH_CHP</v>
          </cell>
          <cell r="J174">
            <v>0.13220689107919661</v>
          </cell>
          <cell r="K174">
            <v>1.2315796401851613</v>
          </cell>
          <cell r="L174">
            <v>2.2021724610423683</v>
          </cell>
          <cell r="M174">
            <v>2.0056737366403623</v>
          </cell>
          <cell r="N174">
            <v>2.0065922997451966</v>
          </cell>
          <cell r="O174">
            <v>2.009146019159306</v>
          </cell>
          <cell r="P174">
            <v>2.0104406898399496</v>
          </cell>
        </row>
        <row r="175">
          <cell r="B175" t="str">
            <v>ITOT-CHPWSTCCS</v>
          </cell>
          <cell r="C175" t="str">
            <v>VAR_fout</v>
          </cell>
          <cell r="D175" t="str">
            <v>ITOT_KEV_WST_ELC_CHP</v>
          </cell>
          <cell r="J175">
            <v>2.6101850910302718E-2</v>
          </cell>
          <cell r="K175">
            <v>0.29124700456791719</v>
          </cell>
          <cell r="L175">
            <v>0.6491780433739579</v>
          </cell>
          <cell r="M175">
            <v>0.59125221799496297</v>
          </cell>
          <cell r="N175">
            <v>0.59152300105562683</v>
          </cell>
          <cell r="O175">
            <v>0.59227581156520626</v>
          </cell>
          <cell r="P175">
            <v>0.59265746731385527</v>
          </cell>
        </row>
        <row r="176">
          <cell r="B176" t="str">
            <v>ITOT-CHPWSTCCS</v>
          </cell>
          <cell r="C176" t="str">
            <v>VAR_fout</v>
          </cell>
          <cell r="D176" t="str">
            <v>CO2_I</v>
          </cell>
          <cell r="J176">
            <v>43.4286870866162</v>
          </cell>
          <cell r="K176">
            <v>484.58153675614898</v>
          </cell>
          <cell r="L176">
            <v>1080.1130619461701</v>
          </cell>
          <cell r="M176">
            <v>983.73512486947504</v>
          </cell>
          <cell r="N176">
            <v>984.18565816116995</v>
          </cell>
          <cell r="O176">
            <v>985.43819661786404</v>
          </cell>
          <cell r="P176">
            <v>986.07320170389505</v>
          </cell>
        </row>
        <row r="177">
          <cell r="B177" t="str">
            <v>ITOT-CHPWSTCCS</v>
          </cell>
          <cell r="C177" t="str">
            <v>VAR_fin</v>
          </cell>
          <cell r="D177" t="str">
            <v>IWST</v>
          </cell>
          <cell r="J177">
            <v>0.46798154188164054</v>
          </cell>
          <cell r="K177">
            <v>5.221783801251596</v>
          </cell>
          <cell r="L177">
            <v>11.639149374419897</v>
          </cell>
          <cell r="M177">
            <v>10.600594017990016</v>
          </cell>
          <cell r="N177">
            <v>10.6054489025988</v>
          </cell>
          <cell r="O177">
            <v>10.618946084244214</v>
          </cell>
          <cell r="P177">
            <v>10.625788811464382</v>
          </cell>
        </row>
        <row r="178">
          <cell r="B178" t="str">
            <v>ITOT-CHPWSTCCS</v>
          </cell>
          <cell r="C178" t="str">
            <v>VAR_ncap</v>
          </cell>
          <cell r="D178" t="str">
            <v>-</v>
          </cell>
          <cell r="J178">
            <v>2.2871865719670099E-3</v>
          </cell>
          <cell r="K178">
            <v>2.67094128701666E-2</v>
          </cell>
          <cell r="L178">
            <v>3.5757604859973702E-2</v>
          </cell>
          <cell r="M178">
            <v>7.1654901331279102E-7</v>
          </cell>
          <cell r="N178">
            <v>1.5763334534347599E-6</v>
          </cell>
          <cell r="O178">
            <v>2.2666140377787901E-6</v>
          </cell>
          <cell r="P178">
            <v>2.0015851314927499E-5</v>
          </cell>
        </row>
        <row r="179">
          <cell r="B179" t="str">
            <v>ITOT-CHPWSTCCS</v>
          </cell>
          <cell r="C179" t="str">
            <v>VAR_cap</v>
          </cell>
          <cell r="D179" t="str">
            <v>-</v>
          </cell>
          <cell r="J179">
            <v>2.2871865719670099E-3</v>
          </cell>
          <cell r="K179">
            <v>2.8996041750815719E-2</v>
          </cell>
          <cell r="L179">
            <v>6.4752558416660833E-2</v>
          </cell>
          <cell r="M179">
            <v>6.0254821835538395E-2</v>
          </cell>
          <cell r="N179">
            <v>5.7748804522566144E-2</v>
          </cell>
          <cell r="O179">
            <v>5.790135597471277E-2</v>
          </cell>
          <cell r="P179">
            <v>5.8137208604937117E-2</v>
          </cell>
        </row>
        <row r="180">
          <cell r="B180" t="str">
            <v>ENUC_SMR_BEZ_II</v>
          </cell>
          <cell r="C180" t="str">
            <v>VAR_fout</v>
          </cell>
          <cell r="D180" t="str">
            <v>LTH</v>
          </cell>
          <cell r="M180">
            <v>0.20577141293888651</v>
          </cell>
          <cell r="N180">
            <v>1.1421211617445211</v>
          </cell>
          <cell r="O180">
            <v>1.229565785742305</v>
          </cell>
          <cell r="P180">
            <v>1.2217846518087065</v>
          </cell>
        </row>
        <row r="181">
          <cell r="B181" t="str">
            <v>ENUC_SMR_BEZ_II</v>
          </cell>
          <cell r="C181" t="str">
            <v>VAR_fout</v>
          </cell>
          <cell r="D181" t="str">
            <v>ELC</v>
          </cell>
          <cell r="M181">
            <v>0.42039123616741553</v>
          </cell>
          <cell r="N181">
            <v>0.95970512201177871</v>
          </cell>
          <cell r="O181">
            <v>1.7814977834404073</v>
          </cell>
          <cell r="P181">
            <v>1.8375335873343652</v>
          </cell>
        </row>
        <row r="182">
          <cell r="B182" t="str">
            <v>ENUC_SMR_BEZ_II</v>
          </cell>
          <cell r="C182" t="str">
            <v>VAR_fin</v>
          </cell>
          <cell r="D182" t="str">
            <v>URN</v>
          </cell>
          <cell r="J182"/>
          <cell r="K182"/>
          <cell r="L182"/>
          <cell r="M182">
            <v>1.3593230745970959</v>
          </cell>
          <cell r="N182">
            <v>3.4021388107754928</v>
          </cell>
          <cell r="O182">
            <v>5.9194374659454292</v>
          </cell>
          <cell r="P182">
            <v>6.0849745275624789</v>
          </cell>
        </row>
        <row r="183">
          <cell r="B183" t="str">
            <v>ENUC_SMR_BEZ_II</v>
          </cell>
          <cell r="C183" t="str">
            <v>VAR_ncap</v>
          </cell>
          <cell r="D183" t="str">
            <v>-</v>
          </cell>
          <cell r="J183"/>
          <cell r="K183"/>
          <cell r="L183"/>
          <cell r="M183">
            <v>4.2623667750165399E-2</v>
          </cell>
          <cell r="N183">
            <v>3.3323238207580298E-2</v>
          </cell>
          <cell r="O183">
            <v>7.7154156125457601E-5</v>
          </cell>
        </row>
        <row r="184">
          <cell r="B184" t="str">
            <v>ENUC_SMR_BEZ_II</v>
          </cell>
          <cell r="C184" t="str">
            <v>VAR_cap</v>
          </cell>
          <cell r="D184" t="str">
            <v>-</v>
          </cell>
          <cell r="J184"/>
          <cell r="K184"/>
          <cell r="L184"/>
          <cell r="M184">
            <v>1.73694112202534E-2</v>
          </cell>
          <cell r="N184">
            <v>4.2623667750165399E-2</v>
          </cell>
          <cell r="O184">
            <v>7.5971364881504397E-2</v>
          </cell>
          <cell r="P184">
            <v>7.6024060113871098E-2</v>
          </cell>
        </row>
        <row r="185">
          <cell r="B185" t="str">
            <v>RHEM-CHPGFC</v>
          </cell>
          <cell r="C185" t="str">
            <v>VAR_fout</v>
          </cell>
          <cell r="D185" t="str">
            <v>CO2_R</v>
          </cell>
          <cell r="J185"/>
          <cell r="K185"/>
          <cell r="L185"/>
          <cell r="M185">
            <v>1.64272285793213</v>
          </cell>
          <cell r="N185">
            <v>2.5857405276511201</v>
          </cell>
          <cell r="O185">
            <v>2.57463480943278</v>
          </cell>
          <cell r="P185">
            <v>4.5701496505452104</v>
          </cell>
        </row>
        <row r="186">
          <cell r="B186" t="str">
            <v>RHEM-CHPGFC</v>
          </cell>
          <cell r="C186" t="str">
            <v>VAR_fout</v>
          </cell>
          <cell r="D186" t="str">
            <v>RHEM_LTH_CHPNGA</v>
          </cell>
          <cell r="J186"/>
          <cell r="K186"/>
          <cell r="L186"/>
          <cell r="M186">
            <v>1.3106831313288275E-2</v>
          </cell>
          <cell r="N186">
            <v>2.0630908465301447E-2</v>
          </cell>
          <cell r="O186">
            <v>2.0542299011431796E-2</v>
          </cell>
          <cell r="P186">
            <v>3.6463959977754333E-2</v>
          </cell>
        </row>
        <row r="187">
          <cell r="B187" t="str">
            <v>RHEM-CHPGFC</v>
          </cell>
          <cell r="C187" t="str">
            <v>VAR_fout</v>
          </cell>
          <cell r="D187" t="str">
            <v>RHEM_NKEV_GAS_ELC_CHP</v>
          </cell>
          <cell r="J187"/>
          <cell r="K187"/>
          <cell r="L187"/>
          <cell r="M187">
            <v>1.3106831313288275E-2</v>
          </cell>
          <cell r="N187">
            <v>2.0630908465301447E-2</v>
          </cell>
          <cell r="O187">
            <v>2.0542299011431796E-2</v>
          </cell>
          <cell r="P187">
            <v>3.6463959977754333E-2</v>
          </cell>
        </row>
        <row r="188">
          <cell r="B188" t="str">
            <v>RHEM-CHPGFC</v>
          </cell>
          <cell r="C188" t="str">
            <v>VAR_fin</v>
          </cell>
          <cell r="D188" t="str">
            <v>RNGA</v>
          </cell>
          <cell r="J188"/>
          <cell r="K188"/>
          <cell r="L188"/>
          <cell r="M188">
            <v>2.9126291807307282E-2</v>
          </cell>
          <cell r="N188">
            <v>4.5846463256225434E-2</v>
          </cell>
          <cell r="O188">
            <v>4.5649553358737285E-2</v>
          </cell>
          <cell r="P188">
            <v>8.1031022172787376E-2</v>
          </cell>
        </row>
        <row r="189">
          <cell r="B189" t="str">
            <v>RHEM-CHPGFC</v>
          </cell>
          <cell r="C189" t="str">
            <v>VAR_ncap</v>
          </cell>
          <cell r="D189" t="str">
            <v>-</v>
          </cell>
          <cell r="J189"/>
          <cell r="K189"/>
          <cell r="L189"/>
          <cell r="M189">
            <v>1.1903840048995799E-3</v>
          </cell>
          <cell r="N189">
            <v>7.1664075883803705E-4</v>
          </cell>
          <cell r="O189">
            <v>1.4755232165789E-5</v>
          </cell>
          <cell r="P189">
            <v>1.4962669888463299E-3</v>
          </cell>
        </row>
        <row r="190">
          <cell r="B190" t="str">
            <v>RHEM-CHPGFC</v>
          </cell>
          <cell r="C190" t="str">
            <v>VAR_cap</v>
          </cell>
          <cell r="D190" t="str">
            <v>-</v>
          </cell>
          <cell r="J190"/>
          <cell r="K190"/>
          <cell r="L190"/>
          <cell r="M190">
            <v>1.1903840048995799E-3</v>
          </cell>
          <cell r="N190">
            <v>1.9058661153456748E-3</v>
          </cell>
          <cell r="O190">
            <v>1.917413406407239E-3</v>
          </cell>
          <cell r="P190">
            <v>3.4064392699489012E-3</v>
          </cell>
        </row>
        <row r="191">
          <cell r="B191" t="str">
            <v>EHYD-RUNS10</v>
          </cell>
          <cell r="C191" t="str">
            <v>VAR_fout</v>
          </cell>
          <cell r="D191" t="str">
            <v>ELC35</v>
          </cell>
          <cell r="F191">
            <v>8.9662721336158224E-3</v>
          </cell>
          <cell r="G191">
            <v>1.3809627003999774E-2</v>
          </cell>
          <cell r="H191">
            <v>1.5050039415421516E-2</v>
          </cell>
          <cell r="I191">
            <v>1.5108617873544764E-2</v>
          </cell>
          <cell r="J191">
            <v>1.5496446253334744E-2</v>
          </cell>
          <cell r="K191">
            <v>1.5277604690431299E-2</v>
          </cell>
          <cell r="L191">
            <v>1.4760742026659184E-2</v>
          </cell>
          <cell r="M191">
            <v>1.502460186162616E-2</v>
          </cell>
          <cell r="N191">
            <v>1.8927320331070273E-2</v>
          </cell>
          <cell r="O191">
            <v>1.9500843168004319E-2</v>
          </cell>
          <cell r="P191">
            <v>3.4627337730495936E-2</v>
          </cell>
        </row>
        <row r="192">
          <cell r="B192" t="str">
            <v>EHYD-RUNS10</v>
          </cell>
          <cell r="C192" t="str">
            <v>VAR_fin</v>
          </cell>
          <cell r="D192" t="str">
            <v>HYDR</v>
          </cell>
          <cell r="F192">
            <v>8.9662721336158224E-3</v>
          </cell>
          <cell r="G192">
            <v>1.3809627003999774E-2</v>
          </cell>
          <cell r="H192">
            <v>1.5050039415421516E-2</v>
          </cell>
          <cell r="I192">
            <v>1.5108617873544764E-2</v>
          </cell>
          <cell r="J192">
            <v>1.5496446253334744E-2</v>
          </cell>
          <cell r="K192">
            <v>1.5277604690431299E-2</v>
          </cell>
          <cell r="L192">
            <v>1.4760742026659184E-2</v>
          </cell>
          <cell r="M192">
            <v>1.502460186162616E-2</v>
          </cell>
          <cell r="N192">
            <v>1.8927320331070273E-2</v>
          </cell>
          <cell r="O192">
            <v>1.9500843168004319E-2</v>
          </cell>
          <cell r="P192">
            <v>3.4627337730495936E-2</v>
          </cell>
        </row>
        <row r="193">
          <cell r="B193" t="str">
            <v>EHYD-RUNS10</v>
          </cell>
          <cell r="C193" t="str">
            <v>VAR_ncap</v>
          </cell>
          <cell r="D193" t="str">
            <v>-</v>
          </cell>
          <cell r="F193">
            <v>8.06524030287998E-4</v>
          </cell>
          <cell r="G193">
            <v>4.3247866637625997E-4</v>
          </cell>
          <cell r="H193">
            <v>2.0621674222384599E-5</v>
          </cell>
          <cell r="I193">
            <v>6.9347258813350096E-7</v>
          </cell>
          <cell r="J193">
            <v>3.8960164999579803E-7</v>
          </cell>
          <cell r="K193">
            <v>2.3050992599915499E-7</v>
          </cell>
          <cell r="L193">
            <v>3.5207119524952002E-7</v>
          </cell>
          <cell r="M193">
            <v>3.5725799224601499E-6</v>
          </cell>
          <cell r="N193">
            <v>3.3966432437758002E-4</v>
          </cell>
          <cell r="O193">
            <v>2.4285779072238602E-5</v>
          </cell>
          <cell r="P193">
            <v>1.2892207213135601E-3</v>
          </cell>
        </row>
        <row r="194">
          <cell r="B194" t="str">
            <v>EHYD-RUNS10</v>
          </cell>
          <cell r="C194" t="str">
            <v>VAR_cap</v>
          </cell>
          <cell r="D194" t="str">
            <v>-</v>
          </cell>
          <cell r="F194">
            <v>8.06524030287998E-4</v>
          </cell>
          <cell r="G194">
            <v>1.23900269666426E-3</v>
          </cell>
          <cell r="H194">
            <v>1.25962437088664E-3</v>
          </cell>
          <cell r="I194">
            <v>1.26031784347478E-3</v>
          </cell>
          <cell r="J194">
            <v>1.26070744512477E-3</v>
          </cell>
          <cell r="K194">
            <v>1.26093795505077E-3</v>
          </cell>
          <cell r="L194">
            <v>1.2612900262460201E-3</v>
          </cell>
          <cell r="M194">
            <v>1.2648626061684801E-3</v>
          </cell>
          <cell r="N194">
            <v>1.6045269305460599E-3</v>
          </cell>
          <cell r="O194">
            <v>1.6288127096183E-3</v>
          </cell>
          <cell r="P194">
            <v>2.9180334309318601E-3</v>
          </cell>
        </row>
        <row r="195">
          <cell r="B195" t="str">
            <v>SUP_WSTBIO</v>
          </cell>
          <cell r="C195" t="str">
            <v>VAR_fout</v>
          </cell>
          <cell r="D195" t="str">
            <v>ELC35</v>
          </cell>
          <cell r="E195">
            <v>0.11258872598789568</v>
          </cell>
          <cell r="F195">
            <v>0.11495761774429865</v>
          </cell>
          <cell r="G195">
            <v>0.10654815044990647</v>
          </cell>
          <cell r="H195">
            <v>0.11609981681697756</v>
          </cell>
          <cell r="I195">
            <v>0.11585770730069597</v>
          </cell>
          <cell r="J195">
            <v>0.16818938682583576</v>
          </cell>
          <cell r="K195">
            <v>0.18426645581395604</v>
          </cell>
          <cell r="L195">
            <v>0.19689163206774529</v>
          </cell>
          <cell r="M195">
            <v>0.21201176442782285</v>
          </cell>
          <cell r="N195">
            <v>0.22637007372101711</v>
          </cell>
          <cell r="O195">
            <v>0.22798165903050255</v>
          </cell>
          <cell r="P195">
            <v>0.22809013588453583</v>
          </cell>
        </row>
        <row r="196">
          <cell r="B196" t="str">
            <v>SUP_WSTBIO</v>
          </cell>
          <cell r="C196" t="str">
            <v>VAR_fout</v>
          </cell>
          <cell r="D196" t="str">
            <v>BIO</v>
          </cell>
          <cell r="E196">
            <v>5.62943629939479</v>
          </cell>
          <cell r="F196">
            <v>5.7478808872149267</v>
          </cell>
          <cell r="G196">
            <v>5.3274075224953181</v>
          </cell>
          <cell r="H196">
            <v>5.8049908408488813</v>
          </cell>
          <cell r="I196">
            <v>5.7928853650348024</v>
          </cell>
          <cell r="J196">
            <v>8.4094693412917838</v>
          </cell>
          <cell r="K196">
            <v>9.2133227906978163</v>
          </cell>
          <cell r="L196">
            <v>9.8445816033872582</v>
          </cell>
          <cell r="M196">
            <v>10.600588221391135</v>
          </cell>
          <cell r="N196">
            <v>11.318503686050835</v>
          </cell>
          <cell r="O196">
            <v>11.399082951525125</v>
          </cell>
          <cell r="P196">
            <v>11.404506794226814</v>
          </cell>
        </row>
        <row r="197">
          <cell r="B197" t="str">
            <v>SUP_WSTBIO</v>
          </cell>
          <cell r="C197" t="str">
            <v>VAR_fin</v>
          </cell>
          <cell r="D197" t="str">
            <v>CWST</v>
          </cell>
          <cell r="E197">
            <v>9.6794136142165144</v>
          </cell>
          <cell r="F197">
            <v>9.8830706226455476</v>
          </cell>
          <cell r="G197">
            <v>9.1600967058219585</v>
          </cell>
          <cell r="H197">
            <v>9.9812671086367306</v>
          </cell>
          <cell r="I197">
            <v>9.9604526076512609</v>
          </cell>
          <cell r="J197">
            <v>14.459481855969711</v>
          </cell>
          <cell r="K197">
            <v>15.841650444119821</v>
          </cell>
          <cell r="L197">
            <v>16.927054882624155</v>
          </cell>
          <cell r="M197">
            <v>18.226954261809091</v>
          </cell>
          <cell r="N197">
            <v>19.461358623615407</v>
          </cell>
          <cell r="O197">
            <v>19.599908914936645</v>
          </cell>
          <cell r="P197">
            <v>19.60923482504484</v>
          </cell>
        </row>
        <row r="198">
          <cell r="B198" t="str">
            <v>SUP_WSTBIO</v>
          </cell>
          <cell r="C198" t="str">
            <v>VAR_ncap</v>
          </cell>
          <cell r="D198" t="str">
            <v>-</v>
          </cell>
          <cell r="E198">
            <v>4.1199058919155597E-3</v>
          </cell>
          <cell r="F198">
            <v>4.4604361203578E-3</v>
          </cell>
          <cell r="G198">
            <v>1.62847149294034E-5</v>
          </cell>
          <cell r="H198">
            <v>7.5691901245971097E-2</v>
          </cell>
          <cell r="I198">
            <v>0.116855869475317</v>
          </cell>
          <cell r="J198">
            <v>0.120639967017196</v>
          </cell>
          <cell r="K198">
            <v>5.8820550426935403E-2</v>
          </cell>
          <cell r="L198">
            <v>7.55725593426744E-2</v>
          </cell>
          <cell r="M198">
            <v>0.125911957329776</v>
          </cell>
          <cell r="N198">
            <v>0.16726219605532</v>
          </cell>
          <cell r="O198">
            <v>6.1857609471201398E-2</v>
          </cell>
          <cell r="P198">
            <v>7.5779803530537607E-2</v>
          </cell>
        </row>
        <row r="199">
          <cell r="B199" t="str">
            <v>SUP_WSTBIO</v>
          </cell>
          <cell r="C199" t="str">
            <v>VAR_cap</v>
          </cell>
          <cell r="D199" t="str">
            <v>-</v>
          </cell>
          <cell r="E199">
            <v>0.2126882938089803</v>
          </cell>
          <cell r="F199">
            <v>0.21714518129290925</v>
          </cell>
          <cell r="G199">
            <v>0.21714577774421623</v>
          </cell>
          <cell r="H199">
            <v>0.21925410920565411</v>
          </cell>
          <cell r="I199">
            <v>0.21879964276930075</v>
          </cell>
          <cell r="J199">
            <v>0.31763740566017706</v>
          </cell>
          <cell r="K199">
            <v>0.34800540466648977</v>
          </cell>
          <cell r="L199">
            <v>0.37187648288990843</v>
          </cell>
          <cell r="M199">
            <v>0.40041659699801924</v>
          </cell>
          <cell r="N199">
            <v>0.42755097995652541</v>
          </cell>
          <cell r="O199">
            <v>0.43058813627635972</v>
          </cell>
          <cell r="P199">
            <v>0.43079176904209088</v>
          </cell>
        </row>
        <row r="200">
          <cell r="B200" t="str">
            <v>ITOT-CHPNGACCS</v>
          </cell>
          <cell r="C200" t="str">
            <v>VAR_fout</v>
          </cell>
          <cell r="D200" t="str">
            <v>CO2_O</v>
          </cell>
          <cell r="J200">
            <v>1.0186716980101487</v>
          </cell>
          <cell r="K200">
            <v>1.1569062196609776</v>
          </cell>
          <cell r="L200">
            <v>11.049725669205024</v>
          </cell>
          <cell r="M200">
            <v>37.424521722335506</v>
          </cell>
          <cell r="N200">
            <v>31.699631678579493</v>
          </cell>
          <cell r="O200">
            <v>37.702079622437914</v>
          </cell>
          <cell r="P200">
            <v>37.703564681845968</v>
          </cell>
        </row>
        <row r="201">
          <cell r="B201" t="str">
            <v>ITOT-CHPNGACCS</v>
          </cell>
          <cell r="C201" t="str">
            <v>VAR_fout</v>
          </cell>
          <cell r="D201" t="str">
            <v>CO2</v>
          </cell>
          <cell r="J201">
            <v>-1.01867169801015</v>
          </cell>
          <cell r="K201">
            <v>-1.1569062196609801</v>
          </cell>
          <cell r="L201">
            <v>-11.049725669204999</v>
          </cell>
          <cell r="M201">
            <v>-37.424521722335498</v>
          </cell>
          <cell r="N201">
            <v>-31.6996316785795</v>
          </cell>
          <cell r="O201">
            <v>-37.7020796224379</v>
          </cell>
          <cell r="P201">
            <v>-37.703564681845897</v>
          </cell>
        </row>
        <row r="202">
          <cell r="B202" t="str">
            <v>ITOT-CHPNGACCS</v>
          </cell>
          <cell r="C202" t="str">
            <v>VAR_fout</v>
          </cell>
          <cell r="D202" t="str">
            <v>ITOT_NKEV_GAS_ELC_CHP</v>
          </cell>
          <cell r="J202">
            <v>6.5752177495276044E-3</v>
          </cell>
          <cell r="K202">
            <v>7.467168874254187E-3</v>
          </cell>
          <cell r="L202">
            <v>7.1322637597067959E-2</v>
          </cell>
          <cell r="M202">
            <v>0.24156396999834001</v>
          </cell>
          <cell r="N202">
            <v>0.20461153605585583</v>
          </cell>
          <cell r="O202">
            <v>0.24335552230595819</v>
          </cell>
          <cell r="P202">
            <v>0.24336510791533328</v>
          </cell>
        </row>
        <row r="203">
          <cell r="B203" t="str">
            <v>ITOT-CHPNGACCS</v>
          </cell>
          <cell r="C203" t="str">
            <v>VAR_fout</v>
          </cell>
          <cell r="D203" t="str">
            <v>ITOT_LTH_CHP</v>
          </cell>
          <cell r="J203">
            <v>7.4471448622715885E-3</v>
          </cell>
          <cell r="K203">
            <v>8.3552812893524613E-3</v>
          </cell>
          <cell r="L203">
            <v>7.8830283659917469E-2</v>
          </cell>
          <cell r="M203">
            <v>0.26699175631395555</v>
          </cell>
          <cell r="N203">
            <v>0.2261495924827886</v>
          </cell>
          <cell r="O203">
            <v>0.26897189307500702</v>
          </cell>
          <cell r="P203">
            <v>0.2689824876958955</v>
          </cell>
        </row>
        <row r="204">
          <cell r="B204" t="str">
            <v>ITOT-CHPNGACCS</v>
          </cell>
          <cell r="C204" t="str">
            <v>VAR_fout</v>
          </cell>
          <cell r="D204" t="str">
            <v>CO2_I</v>
          </cell>
          <cell r="J204">
            <v>1.3191333987542999</v>
          </cell>
          <cell r="K204">
            <v>1.44042830541781</v>
          </cell>
          <cell r="L204">
            <v>12.4903168741639</v>
          </cell>
          <cell r="M204">
            <v>42.603453960275502</v>
          </cell>
          <cell r="N204">
            <v>36.003233245341498</v>
          </cell>
          <cell r="O204">
            <v>43.173857689090198</v>
          </cell>
          <cell r="P204">
            <v>44.303972139522003</v>
          </cell>
        </row>
        <row r="205">
          <cell r="B205" t="str">
            <v>ITOT-CHPNGACCS</v>
          </cell>
          <cell r="C205" t="str">
            <v>VAR_fin</v>
          </cell>
          <cell r="D205" t="str">
            <v>INGA</v>
          </cell>
          <cell r="J205">
            <v>2.3388890048835192E-2</v>
          </cell>
          <cell r="K205">
            <v>2.5539508961308629E-2</v>
          </cell>
          <cell r="L205">
            <v>0.22145951904545977</v>
          </cell>
          <cell r="M205">
            <v>0.7553803893665878</v>
          </cell>
          <cell r="N205">
            <v>0.6383551993854879</v>
          </cell>
          <cell r="O205">
            <v>0.76549393065762639</v>
          </cell>
          <cell r="P205">
            <v>0.78553142091351014</v>
          </cell>
        </row>
        <row r="206">
          <cell r="B206" t="str">
            <v>ITOT-CHPNGACCS</v>
          </cell>
          <cell r="C206" t="str">
            <v>VAR_ncap</v>
          </cell>
          <cell r="D206" t="str">
            <v>-</v>
          </cell>
          <cell r="J206">
            <v>1.60899350672236E-3</v>
          </cell>
          <cell r="K206">
            <v>1.80676618605566E-4</v>
          </cell>
          <cell r="L206">
            <v>4.7797328168879801E-3</v>
          </cell>
          <cell r="M206">
            <v>6.6442531124388804E-3</v>
          </cell>
          <cell r="N206">
            <v>2.71732427917451E-3</v>
          </cell>
          <cell r="O206">
            <v>4.42160271634602E-3</v>
          </cell>
          <cell r="P206">
            <v>1.27918750452888E-2</v>
          </cell>
        </row>
        <row r="207">
          <cell r="B207" t="str">
            <v>ITOT-CHPNGACCS</v>
          </cell>
          <cell r="C207" t="str">
            <v>VAR_cap</v>
          </cell>
          <cell r="D207" t="str">
            <v>-</v>
          </cell>
          <cell r="J207">
            <v>1.60899350672236E-3</v>
          </cell>
          <cell r="K207">
            <v>1.7852342737614639E-3</v>
          </cell>
          <cell r="L207">
            <v>6.5546862376364449E-3</v>
          </cell>
          <cell r="M207">
            <v>1.2991332571195804E-2</v>
          </cell>
          <cell r="N207">
            <v>1.4301271227626755E-2</v>
          </cell>
          <cell r="O207">
            <v>1.8548056961550086E-2</v>
          </cell>
          <cell r="P207">
            <v>2.6553474976079457E-2</v>
          </cell>
        </row>
        <row r="208">
          <cell r="B208" t="str">
            <v>SCOM-ESOLPV</v>
          </cell>
          <cell r="C208" t="str">
            <v>VAR_fout</v>
          </cell>
          <cell r="D208" t="str">
            <v>SCOM_SOL_ELC</v>
          </cell>
          <cell r="E208">
            <v>2.8396236857719668</v>
          </cell>
          <cell r="F208">
            <v>3.2944553406624912</v>
          </cell>
          <cell r="G208">
            <v>3.936490265227635</v>
          </cell>
          <cell r="H208">
            <v>4.410596973102769</v>
          </cell>
          <cell r="I208">
            <v>4.6412674382122692</v>
          </cell>
          <cell r="J208">
            <v>27.726805001934206</v>
          </cell>
          <cell r="K208">
            <v>29.141217942299665</v>
          </cell>
          <cell r="L208">
            <v>30.627724537597732</v>
          </cell>
          <cell r="M208">
            <v>32.190047212824517</v>
          </cell>
          <cell r="N208">
            <v>33.832064660545498</v>
          </cell>
          <cell r="O208">
            <v>35.557842664188641</v>
          </cell>
          <cell r="P208">
            <v>37.371654767415272</v>
          </cell>
        </row>
        <row r="209">
          <cell r="B209" t="str">
            <v>SCOM-ESOLPV</v>
          </cell>
          <cell r="C209" t="str">
            <v>VAR_fin</v>
          </cell>
          <cell r="D209" t="str">
            <v>SOL</v>
          </cell>
          <cell r="E209">
            <v>2.8396236857719668</v>
          </cell>
          <cell r="F209">
            <v>3.2944553406624912</v>
          </cell>
          <cell r="G209">
            <v>3.936490265227635</v>
          </cell>
          <cell r="H209">
            <v>4.410596973102769</v>
          </cell>
          <cell r="I209">
            <v>4.6412674382122692</v>
          </cell>
          <cell r="J209">
            <v>27.726805001934206</v>
          </cell>
          <cell r="K209">
            <v>29.141217942299665</v>
          </cell>
          <cell r="L209">
            <v>30.627724537597732</v>
          </cell>
          <cell r="M209">
            <v>32.190047212824517</v>
          </cell>
          <cell r="N209">
            <v>33.832064660545498</v>
          </cell>
          <cell r="O209">
            <v>35.557842664188641</v>
          </cell>
          <cell r="P209">
            <v>37.371654767415272</v>
          </cell>
        </row>
        <row r="210">
          <cell r="B210" t="str">
            <v>SCOM-ESOLPV</v>
          </cell>
          <cell r="C210" t="str">
            <v>VAR_fin</v>
          </cell>
          <cell r="D210" t="str">
            <v>SOLPVC</v>
          </cell>
          <cell r="E210">
            <v>2.8396236857719699</v>
          </cell>
          <cell r="F210">
            <v>3.2944553406624899</v>
          </cell>
          <cell r="G210">
            <v>3.9364902652276301</v>
          </cell>
          <cell r="H210">
            <v>4.4105969731027796</v>
          </cell>
          <cell r="I210">
            <v>4.6412674382122701</v>
          </cell>
          <cell r="J210">
            <v>27.726805001934199</v>
          </cell>
          <cell r="K210">
            <v>29.141217942299701</v>
          </cell>
          <cell r="L210">
            <v>30.6277245375977</v>
          </cell>
          <cell r="M210">
            <v>32.190047212824503</v>
          </cell>
          <cell r="N210">
            <v>33.832064660545498</v>
          </cell>
          <cell r="O210">
            <v>35.557842664188598</v>
          </cell>
          <cell r="P210">
            <v>37.371654767415301</v>
          </cell>
        </row>
        <row r="211">
          <cell r="B211" t="str">
            <v>SCOM-ESOLPV</v>
          </cell>
          <cell r="C211" t="str">
            <v>VAR_ncap</v>
          </cell>
          <cell r="D211" t="str">
            <v>-</v>
          </cell>
          <cell r="F211">
            <v>1.03273580687756E-7</v>
          </cell>
          <cell r="G211">
            <v>1.2376472005890701E-4</v>
          </cell>
          <cell r="H211">
            <v>3.4068969880782999E-4</v>
          </cell>
          <cell r="I211">
            <v>0.523893457950248</v>
          </cell>
          <cell r="J211">
            <v>6.0783645947491696</v>
          </cell>
          <cell r="K211">
            <v>0.60666028405054595</v>
          </cell>
          <cell r="L211">
            <v>0.36799792911207901</v>
          </cell>
          <cell r="M211">
            <v>1.5567149045015101</v>
          </cell>
          <cell r="N211">
            <v>5.8382571825276504</v>
          </cell>
          <cell r="O211">
            <v>1.0335963742079599</v>
          </cell>
          <cell r="P211">
            <v>0.81671256448066398</v>
          </cell>
        </row>
        <row r="212">
          <cell r="B212" t="str">
            <v>SCOM-ESOLPV</v>
          </cell>
          <cell r="C212" t="str">
            <v>VAR_cap</v>
          </cell>
          <cell r="D212" t="str">
            <v>-</v>
          </cell>
          <cell r="E212">
            <v>0.90292899999999998</v>
          </cell>
          <cell r="F212">
            <v>1.1231013648415908</v>
          </cell>
          <cell r="G212">
            <v>1.1753528679936396</v>
          </cell>
          <cell r="H212">
            <v>1.0911237359331274</v>
          </cell>
          <cell r="I212">
            <v>1.1481888365072441</v>
          </cell>
          <cell r="J212">
            <v>6.859264778532042</v>
          </cell>
          <cell r="K212">
            <v>7.2091729445953296</v>
          </cell>
          <cell r="L212">
            <v>7.5769162658620397</v>
          </cell>
          <cell r="M212">
            <v>7.9634155484146296</v>
          </cell>
          <cell r="N212">
            <v>8.3696303001917904</v>
          </cell>
          <cell r="O212">
            <v>8.7965663903492004</v>
          </cell>
          <cell r="P212">
            <v>9.2452810257177802</v>
          </cell>
        </row>
        <row r="213">
          <cell r="B213" t="str">
            <v>ENUC_SMR_BMGL_I</v>
          </cell>
          <cell r="C213" t="str">
            <v>VAR_fout</v>
          </cell>
          <cell r="D213" t="str">
            <v>LTH</v>
          </cell>
          <cell r="J213"/>
          <cell r="K213"/>
          <cell r="L213"/>
          <cell r="M213">
            <v>0.10305772358324156</v>
          </cell>
          <cell r="N213">
            <v>0.46382144459690244</v>
          </cell>
          <cell r="O213">
            <v>0.36117341150631638</v>
          </cell>
          <cell r="P213">
            <v>0.3582731393194386</v>
          </cell>
        </row>
        <row r="214">
          <cell r="B214" t="str">
            <v>ENUC_SMR_BMGL_I</v>
          </cell>
          <cell r="C214" t="str">
            <v>VAR_fout</v>
          </cell>
          <cell r="D214" t="str">
            <v>ELC</v>
          </cell>
          <cell r="J214"/>
          <cell r="K214"/>
          <cell r="L214"/>
          <cell r="M214">
            <v>0.23926252472004933</v>
          </cell>
          <cell r="N214">
            <v>0.42617456639382217</v>
          </cell>
          <cell r="O214">
            <v>0.48633972667028325</v>
          </cell>
          <cell r="P214">
            <v>0.48094981649046953</v>
          </cell>
        </row>
        <row r="215">
          <cell r="B215" t="str">
            <v>ENUC_SMR_BMGL_I</v>
          </cell>
          <cell r="C215" t="str">
            <v>VAR_fin</v>
          </cell>
          <cell r="D215" t="str">
            <v>URN</v>
          </cell>
          <cell r="J215"/>
          <cell r="K215"/>
          <cell r="L215"/>
          <cell r="M215">
            <v>0.76739443688417641</v>
          </cell>
          <cell r="N215">
            <v>1.4914978370393217</v>
          </cell>
          <cell r="O215">
            <v>1.6273092235503253</v>
          </cell>
          <cell r="P215">
            <v>1.6097644523398749</v>
          </cell>
        </row>
        <row r="216">
          <cell r="B216" t="str">
            <v>ENUC_SMR_BMGL_I</v>
          </cell>
          <cell r="C216" t="str">
            <v>VAR_ncap</v>
          </cell>
          <cell r="D216" t="str">
            <v>-</v>
          </cell>
          <cell r="J216"/>
          <cell r="K216"/>
          <cell r="L216">
            <v>1.0296302547025901E-2</v>
          </cell>
          <cell r="M216">
            <v>8.1850650720367395E-3</v>
          </cell>
          <cell r="N216">
            <v>1.35841882429097E-3</v>
          </cell>
          <cell r="O216">
            <v>1.4943317767010801E-4</v>
          </cell>
        </row>
        <row r="217">
          <cell r="B217" t="str">
            <v>ENUC_SMR_BMGL_I</v>
          </cell>
          <cell r="C217" t="str">
            <v>VAR_cap</v>
          </cell>
          <cell r="D217" t="str">
            <v>-</v>
          </cell>
          <cell r="J217"/>
          <cell r="K217"/>
          <cell r="L217"/>
          <cell r="M217">
            <v>9.3668313571511203E-3</v>
          </cell>
          <cell r="N217">
            <v>1.8481367619062699E-2</v>
          </cell>
          <cell r="O217">
            <v>1.9622574448046201E-2</v>
          </cell>
          <cell r="P217">
            <v>1.99892196210237E-2</v>
          </cell>
        </row>
        <row r="218">
          <cell r="B218" t="str">
            <v>D-SCOM_LTH</v>
          </cell>
          <cell r="C218" t="str">
            <v>VAR_fout</v>
          </cell>
          <cell r="D218" t="str">
            <v>SCOM_LTH_DH</v>
          </cell>
          <cell r="E218">
            <v>5.6100253411261072</v>
          </cell>
          <cell r="F218">
            <v>6.0767277034271929</v>
          </cell>
          <cell r="G218">
            <v>6.0767365041926338</v>
          </cell>
          <cell r="H218">
            <v>6.0767414612894068</v>
          </cell>
          <cell r="I218">
            <v>6.0767671052791155</v>
          </cell>
          <cell r="J218">
            <v>6.2529638840427086</v>
          </cell>
          <cell r="K218">
            <v>7.7629649671856571</v>
          </cell>
          <cell r="L218">
            <v>7.7671894700634194</v>
          </cell>
          <cell r="M218">
            <v>8.3058835230377372</v>
          </cell>
          <cell r="N218">
            <v>8.3059570562823559</v>
          </cell>
          <cell r="O218">
            <v>8.3059890427655034</v>
          </cell>
          <cell r="P218">
            <v>8.3061027302099575</v>
          </cell>
        </row>
        <row r="219">
          <cell r="B219" t="str">
            <v>D-SCOM_LTH</v>
          </cell>
          <cell r="C219" t="str">
            <v>VAR_fin</v>
          </cell>
          <cell r="D219" t="str">
            <v>LTH</v>
          </cell>
          <cell r="E219">
            <v>6.0988032826920966</v>
          </cell>
          <cell r="F219">
            <v>6.6044312806396945</v>
          </cell>
          <cell r="G219">
            <v>6.6018382812959429</v>
          </cell>
          <cell r="H219">
            <v>6.5975106110429449</v>
          </cell>
          <cell r="I219">
            <v>6.5932110629143983</v>
          </cell>
          <cell r="J219">
            <v>6.7799351865521178</v>
          </cell>
          <cell r="K219">
            <v>8.4116785946802732</v>
          </cell>
          <cell r="L219">
            <v>8.4107466556474151</v>
          </cell>
          <cell r="M219">
            <v>8.9940746692015665</v>
          </cell>
          <cell r="N219">
            <v>8.9941542951066236</v>
          </cell>
          <cell r="O219">
            <v>8.9941889318574422</v>
          </cell>
          <cell r="P219">
            <v>8.9943120389732041</v>
          </cell>
        </row>
        <row r="220">
          <cell r="B220" t="str">
            <v>D-SCOM_LTH</v>
          </cell>
          <cell r="C220" t="str">
            <v>VAR_ncap</v>
          </cell>
          <cell r="D220" t="str">
            <v>-</v>
          </cell>
          <cell r="E220">
            <v>0.84970148786362798</v>
          </cell>
          <cell r="F220">
            <v>1.3364766605372599E-6</v>
          </cell>
          <cell r="G220">
            <v>1.03584079635635E-6</v>
          </cell>
          <cell r="H220">
            <v>8.4984756978004204E-7</v>
          </cell>
          <cell r="I220">
            <v>1.36168448224293E-6</v>
          </cell>
          <cell r="J220">
            <v>1.05843927220738E-6</v>
          </cell>
          <cell r="K220">
            <v>1.4224514783040199E-6</v>
          </cell>
          <cell r="L220">
            <v>2.0473405332296E-6</v>
          </cell>
          <cell r="M220">
            <v>2.4657969837011302E-6</v>
          </cell>
          <cell r="N220">
            <v>4.6678171324636797E-6</v>
          </cell>
          <cell r="O220">
            <v>7.6359645804861402E-6</v>
          </cell>
          <cell r="P220">
            <v>2.8547167779781001E-5</v>
          </cell>
        </row>
        <row r="221">
          <cell r="B221" t="str">
            <v>D-SCOM_LTH</v>
          </cell>
          <cell r="C221" t="str">
            <v>VAR_cap</v>
          </cell>
          <cell r="D221" t="str">
            <v>-</v>
          </cell>
          <cell r="E221">
            <v>0.84970148786362798</v>
          </cell>
          <cell r="F221">
            <v>0.84970282434028799</v>
          </cell>
          <cell r="G221">
            <v>0.84970386018108501</v>
          </cell>
          <cell r="H221">
            <v>0.849704710028654</v>
          </cell>
          <cell r="I221">
            <v>0.84970607171313695</v>
          </cell>
          <cell r="J221">
            <v>0.84970713015240895</v>
          </cell>
          <cell r="K221">
            <v>0.849708552603887</v>
          </cell>
          <cell r="L221">
            <v>0.84971059994442</v>
          </cell>
          <cell r="M221">
            <v>0.84971306574140404</v>
          </cell>
          <cell r="N221">
            <v>0.84971773355853697</v>
          </cell>
          <cell r="O221">
            <v>0.84972536952311695</v>
          </cell>
          <cell r="P221">
            <v>0.84975391669089695</v>
          </cell>
        </row>
        <row r="222">
          <cell r="B222" t="str">
            <v>EHYD-RUNS15</v>
          </cell>
          <cell r="C222" t="str">
            <v>VAR_fout</v>
          </cell>
          <cell r="D222" t="str">
            <v>ELC35</v>
          </cell>
          <cell r="E222"/>
          <cell r="F222">
            <v>3.2827696311034937E-3</v>
          </cell>
          <cell r="G222">
            <v>4.785269237845409E-2</v>
          </cell>
          <cell r="H222">
            <v>9.7365622230109569E-2</v>
          </cell>
          <cell r="I222">
            <v>8.2698210844502476E-2</v>
          </cell>
          <cell r="J222">
            <v>9.6377964186566439E-2</v>
          </cell>
          <cell r="K222">
            <v>9.8696546780218358E-2</v>
          </cell>
          <cell r="L222">
            <v>0.10112587845710655</v>
          </cell>
          <cell r="M222">
            <v>0.10114236721269444</v>
          </cell>
          <cell r="N222">
            <v>0.10113352240768081</v>
          </cell>
          <cell r="O222">
            <v>0.10109268159893164</v>
          </cell>
          <cell r="P222">
            <v>0.10102958852805677</v>
          </cell>
        </row>
        <row r="223">
          <cell r="B223" t="str">
            <v>EHYD-RUNS15</v>
          </cell>
          <cell r="C223" t="str">
            <v>VAR_fin</v>
          </cell>
          <cell r="D223" t="str">
            <v>HYDR</v>
          </cell>
          <cell r="E223"/>
          <cell r="F223">
            <v>3.2827696311034937E-3</v>
          </cell>
          <cell r="G223">
            <v>4.785269237845409E-2</v>
          </cell>
          <cell r="H223">
            <v>9.7365622230109569E-2</v>
          </cell>
          <cell r="I223">
            <v>8.2698210844502476E-2</v>
          </cell>
          <cell r="J223">
            <v>9.6377964186566439E-2</v>
          </cell>
          <cell r="K223">
            <v>9.8696546780218358E-2</v>
          </cell>
          <cell r="L223">
            <v>0.10112587845710655</v>
          </cell>
          <cell r="M223">
            <v>0.10114236721269444</v>
          </cell>
          <cell r="N223">
            <v>0.10113352240768081</v>
          </cell>
          <cell r="O223">
            <v>0.10109268159893164</v>
          </cell>
          <cell r="P223">
            <v>0.10102958852805677</v>
          </cell>
        </row>
        <row r="224">
          <cell r="B224" t="str">
            <v>EHYD-RUNS15</v>
          </cell>
          <cell r="C224" t="str">
            <v>VAR_ncap</v>
          </cell>
          <cell r="D224" t="str">
            <v>-</v>
          </cell>
          <cell r="E224"/>
          <cell r="F224">
            <v>2.8076574462077198E-4</v>
          </cell>
          <cell r="G224">
            <v>2.8678319964227901E-3</v>
          </cell>
          <cell r="H224">
            <v>3.1127461395482302E-3</v>
          </cell>
          <cell r="I224">
            <v>1.49456323050076E-6</v>
          </cell>
          <cell r="J224">
            <v>1.70923997443065E-6</v>
          </cell>
          <cell r="K224">
            <v>8.2477766234850895E-6</v>
          </cell>
          <cell r="L224">
            <v>3.2295070071063198E-5</v>
          </cell>
          <cell r="M224">
            <v>3.9465574232755402E-7</v>
          </cell>
          <cell r="N224">
            <v>2.96175989440149E-6</v>
          </cell>
          <cell r="O224">
            <v>1.3664049545890099E-6</v>
          </cell>
          <cell r="P224">
            <v>1.25385243124558E-4</v>
          </cell>
        </row>
        <row r="225">
          <cell r="B225" t="str">
            <v>EHYD-RUNS15</v>
          </cell>
          <cell r="C225" t="str">
            <v>VAR_cap</v>
          </cell>
          <cell r="D225" t="str">
            <v>-</v>
          </cell>
          <cell r="E225"/>
          <cell r="F225">
            <v>2.8076574462077198E-4</v>
          </cell>
          <cell r="G225">
            <v>3.1485977410435598E-3</v>
          </cell>
          <cell r="H225">
            <v>6.2613438805917904E-3</v>
          </cell>
          <cell r="I225">
            <v>6.2628384438222903E-3</v>
          </cell>
          <cell r="J225">
            <v>6.2645476837967203E-3</v>
          </cell>
          <cell r="K225">
            <v>6.2727954604202101E-3</v>
          </cell>
          <cell r="L225">
            <v>6.30509053049127E-3</v>
          </cell>
          <cell r="M225">
            <v>6.3054851862336002E-3</v>
          </cell>
          <cell r="N225">
            <v>6.3084469461280003E-3</v>
          </cell>
          <cell r="O225">
            <v>6.3098133510825901E-3</v>
          </cell>
          <cell r="P225">
            <v>6.4351985942071501E-3</v>
          </cell>
        </row>
        <row r="226">
          <cell r="B226" t="str">
            <v>EHYD-RUN10</v>
          </cell>
          <cell r="C226" t="str">
            <v>VAR_fout</v>
          </cell>
          <cell r="D226" t="str">
            <v>ELC13</v>
          </cell>
          <cell r="E226"/>
          <cell r="F226">
            <v>9.1469112178010573E-3</v>
          </cell>
          <cell r="G226">
            <v>1.4260965133917614E-2</v>
          </cell>
          <cell r="H226">
            <v>1.5228510685258673E-2</v>
          </cell>
          <cell r="I226">
            <v>1.5203016100558348E-2</v>
          </cell>
          <cell r="J226">
            <v>1.5256506550169602E-2</v>
          </cell>
          <cell r="K226">
            <v>1.5119677366563288E-2</v>
          </cell>
          <cell r="L226">
            <v>1.4330098660466528E-2</v>
          </cell>
          <cell r="M226">
            <v>1.4372782613810711E-2</v>
          </cell>
          <cell r="N226">
            <v>1.6089956640011577E-2</v>
          </cell>
          <cell r="O226">
            <v>1.668915400160767E-2</v>
          </cell>
          <cell r="P226">
            <v>3.777004285580185E-2</v>
          </cell>
        </row>
        <row r="227">
          <cell r="B227" t="str">
            <v>EHYD-RUN10</v>
          </cell>
          <cell r="C227" t="str">
            <v>VAR_fin</v>
          </cell>
          <cell r="D227" t="str">
            <v>HYDR</v>
          </cell>
          <cell r="E227"/>
          <cell r="F227">
            <v>9.1469112178010573E-3</v>
          </cell>
          <cell r="G227">
            <v>1.4260965133917614E-2</v>
          </cell>
          <cell r="H227">
            <v>1.5228510685258673E-2</v>
          </cell>
          <cell r="I227">
            <v>1.5203016100558348E-2</v>
          </cell>
          <cell r="J227">
            <v>1.5256506550169602E-2</v>
          </cell>
          <cell r="K227">
            <v>1.5119677366563288E-2</v>
          </cell>
          <cell r="L227">
            <v>1.4330098660466528E-2</v>
          </cell>
          <cell r="M227">
            <v>1.4372782613810711E-2</v>
          </cell>
          <cell r="N227">
            <v>1.6089956640011577E-2</v>
          </cell>
          <cell r="O227">
            <v>1.668915400160767E-2</v>
          </cell>
          <cell r="P227">
            <v>3.777004285580185E-2</v>
          </cell>
        </row>
        <row r="228">
          <cell r="B228" t="str">
            <v>EHYD-RUN10</v>
          </cell>
          <cell r="C228" t="str">
            <v>VAR_ncap</v>
          </cell>
          <cell r="D228" t="str">
            <v>-</v>
          </cell>
          <cell r="E228"/>
          <cell r="F228">
            <v>7.9017710611425397E-4</v>
          </cell>
          <cell r="G228">
            <v>4.2000499952498098E-4</v>
          </cell>
          <cell r="H228">
            <v>6.7967116594527998E-6</v>
          </cell>
          <cell r="I228">
            <v>1.0391877420432901E-6</v>
          </cell>
          <cell r="J228">
            <v>3.8484013781094301E-7</v>
          </cell>
          <cell r="K228">
            <v>4.0915356128748598E-7</v>
          </cell>
          <cell r="L228">
            <v>1.0612163864512901E-6</v>
          </cell>
          <cell r="M228">
            <v>7.0257804742885103E-6</v>
          </cell>
          <cell r="N228">
            <v>1.47095970625854E-4</v>
          </cell>
          <cell r="O228">
            <v>2.7974421203608101E-5</v>
          </cell>
          <cell r="P228">
            <v>1.78560281982766E-3</v>
          </cell>
        </row>
        <row r="229">
          <cell r="B229" t="str">
            <v>EHYD-RUN10</v>
          </cell>
          <cell r="C229" t="str">
            <v>VAR_cap</v>
          </cell>
          <cell r="D229" t="str">
            <v>-</v>
          </cell>
          <cell r="E229"/>
          <cell r="F229">
            <v>7.9017710611425397E-4</v>
          </cell>
          <cell r="G229">
            <v>1.2101821056392399E-3</v>
          </cell>
          <cell r="H229">
            <v>1.21697881729869E-3</v>
          </cell>
          <cell r="I229">
            <v>1.21801800504073E-3</v>
          </cell>
          <cell r="J229">
            <v>1.2184028451785399E-3</v>
          </cell>
          <cell r="K229">
            <v>1.21881199873983E-3</v>
          </cell>
          <cell r="L229">
            <v>1.2198732151262801E-3</v>
          </cell>
          <cell r="M229">
            <v>1.22689899560057E-3</v>
          </cell>
          <cell r="N229">
            <v>1.37399496622642E-3</v>
          </cell>
          <cell r="O229">
            <v>1.40196938743003E-3</v>
          </cell>
          <cell r="P229">
            <v>3.1875722072576898E-3</v>
          </cell>
        </row>
        <row r="230">
          <cell r="B230" t="str">
            <v>ITOT-CHPWOD</v>
          </cell>
          <cell r="C230" t="str">
            <v>VAR_fout</v>
          </cell>
          <cell r="D230" t="str">
            <v>ITOT_LTH_CHP</v>
          </cell>
          <cell r="E230">
            <v>0.66043266908765019</v>
          </cell>
          <cell r="F230">
            <v>1.7178566731891376</v>
          </cell>
          <cell r="G230">
            <v>3.4010999548313796</v>
          </cell>
          <cell r="H230">
            <v>3.2808644444111086</v>
          </cell>
          <cell r="I230">
            <v>3.2385026502834076</v>
          </cell>
          <cell r="J230">
            <v>2.0031292944786667</v>
          </cell>
          <cell r="K230">
            <v>0.90679220742665245</v>
          </cell>
          <cell r="L230">
            <v>0.89751795129023537</v>
          </cell>
          <cell r="M230">
            <v>2.8623686259881778E-2</v>
          </cell>
          <cell r="N230">
            <v>1.5492730390034659E-2</v>
          </cell>
          <cell r="O230">
            <v>1.404645148926353E-2</v>
          </cell>
          <cell r="P230">
            <v>1.5552078160594576E-2</v>
          </cell>
        </row>
        <row r="231">
          <cell r="B231" t="str">
            <v>ITOT-CHPWOD</v>
          </cell>
          <cell r="C231" t="str">
            <v>VAR_fout</v>
          </cell>
          <cell r="D231" t="str">
            <v>ITOT_KEV_WOD_ELC_CHP</v>
          </cell>
          <cell r="E231">
            <v>0.17268794775470997</v>
          </cell>
          <cell r="F231">
            <v>0.49326567382872666</v>
          </cell>
          <cell r="G231">
            <v>1.1451875744579334</v>
          </cell>
          <cell r="H231">
            <v>1.5509541009943399</v>
          </cell>
          <cell r="I231">
            <v>1.5309285255885159</v>
          </cell>
          <cell r="J231">
            <v>0.94693384829900418</v>
          </cell>
          <cell r="K231">
            <v>0.42866540714714391</v>
          </cell>
          <cell r="L231">
            <v>0.4242812133372007</v>
          </cell>
          <cell r="M231">
            <v>1.3531197141035007E-2</v>
          </cell>
          <cell r="N231">
            <v>7.3238361843800106E-3</v>
          </cell>
          <cell r="O231">
            <v>6.6401407040154736E-3</v>
          </cell>
          <cell r="P231">
            <v>7.3518914940992417E-3</v>
          </cell>
        </row>
        <row r="232">
          <cell r="B232" t="str">
            <v>ITOT-CHPWOD</v>
          </cell>
          <cell r="C232" t="str">
            <v>VAR_fin</v>
          </cell>
          <cell r="D232" t="str">
            <v>IWOD</v>
          </cell>
          <cell r="E232">
            <v>0.87444761189852194</v>
          </cell>
          <cell r="F232">
            <v>2.1849995568968832</v>
          </cell>
          <cell r="G232">
            <v>4.5417345494751649</v>
          </cell>
          <cell r="H232">
            <v>5.2624719649563607</v>
          </cell>
          <cell r="I232">
            <v>5.2438220799864297</v>
          </cell>
          <cell r="J232">
            <v>2.6889219336860481</v>
          </cell>
          <cell r="K232">
            <v>1.1925560179381249</v>
          </cell>
          <cell r="L232">
            <v>1.1553597020180446</v>
          </cell>
          <cell r="M232">
            <v>4.1271462598369973E-2</v>
          </cell>
          <cell r="N232">
            <v>2.7902451508132881E-2</v>
          </cell>
          <cell r="O232">
            <v>2.1726633189229107E-2</v>
          </cell>
          <cell r="P232">
            <v>3.0325890977377697E-2</v>
          </cell>
        </row>
        <row r="233">
          <cell r="B233" t="str">
            <v>ITOT-CHPWOD</v>
          </cell>
          <cell r="C233" t="str">
            <v>VAR_ncap</v>
          </cell>
          <cell r="D233" t="str">
            <v>-</v>
          </cell>
          <cell r="E233"/>
          <cell r="F233">
            <v>1.65593960176822E-2</v>
          </cell>
          <cell r="G233">
            <v>2.4107397993419599E-2</v>
          </cell>
          <cell r="H233">
            <v>1.50168264748584E-2</v>
          </cell>
          <cell r="I233">
            <v>2.4795676427196101E-2</v>
          </cell>
          <cell r="J233">
            <v>1.8537655352492199E-2</v>
          </cell>
          <cell r="K233">
            <v>2.0919389140127501E-5</v>
          </cell>
          <cell r="L233">
            <v>4.6455881385038997E-4</v>
          </cell>
          <cell r="M233">
            <v>6.3856751518766603E-6</v>
          </cell>
          <cell r="N233">
            <v>1.11194161376395E-4</v>
          </cell>
          <cell r="O233">
            <v>3.11345064752912E-4</v>
          </cell>
          <cell r="P233">
            <v>1.29478230264428E-4</v>
          </cell>
        </row>
        <row r="234">
          <cell r="B234" t="str">
            <v>ITOT-CHPWOD</v>
          </cell>
          <cell r="C234" t="str">
            <v>VAR_cap</v>
          </cell>
          <cell r="D234" t="str">
            <v>-</v>
          </cell>
          <cell r="E234">
            <v>8.8848893118634795E-3</v>
          </cell>
          <cell r="F234">
            <v>1.8237805024520142E-2</v>
          </cell>
          <cell r="G234">
            <v>4.2344017530171439E-2</v>
          </cell>
          <cell r="H234">
            <v>5.7352745431664645E-2</v>
          </cell>
          <cell r="I234">
            <v>7.2408331718199798E-2</v>
          </cell>
          <cell r="J234">
            <v>6.0535501126333754E-2</v>
          </cell>
          <cell r="K234">
            <v>3.2068751066973704E-2</v>
          </cell>
          <cell r="L234">
            <v>1.9018845601378249E-2</v>
          </cell>
          <cell r="M234">
            <v>1.0051422370912499E-3</v>
          </cell>
          <cell r="N234">
            <v>5.467470773052349E-4</v>
          </cell>
          <cell r="O234">
            <v>4.9582838032000566E-4</v>
          </cell>
          <cell r="P234">
            <v>5.4641342779502503E-4</v>
          </cell>
        </row>
        <row r="235">
          <cell r="B235" t="str">
            <v>EHYD-RUN15</v>
          </cell>
          <cell r="C235" t="str">
            <v>VAR_fout</v>
          </cell>
          <cell r="D235" t="str">
            <v>ELC13</v>
          </cell>
          <cell r="E235"/>
          <cell r="F235">
            <v>4.8150411688383278E-3</v>
          </cell>
          <cell r="G235">
            <v>4.8973830565692024E-3</v>
          </cell>
          <cell r="H235">
            <v>2.6078893127086764</v>
          </cell>
          <cell r="I235">
            <v>3.4232763868893761</v>
          </cell>
          <cell r="J235">
            <v>3.7422900460503294</v>
          </cell>
          <cell r="K235">
            <v>4.238110588738139</v>
          </cell>
          <cell r="L235">
            <v>6.9072553436807178</v>
          </cell>
          <cell r="M235">
            <v>6.9072453091062718</v>
          </cell>
          <cell r="N235">
            <v>6.9072561275648621</v>
          </cell>
          <cell r="O235">
            <v>6.9073068979783088</v>
          </cell>
          <cell r="P235">
            <v>6.9074344098966778</v>
          </cell>
        </row>
        <row r="236">
          <cell r="B236" t="str">
            <v>EHYD-RUN15</v>
          </cell>
          <cell r="C236" t="str">
            <v>VAR_fin</v>
          </cell>
          <cell r="D236" t="str">
            <v>HYDR</v>
          </cell>
          <cell r="E236"/>
          <cell r="F236">
            <v>4.8150411688383278E-3</v>
          </cell>
          <cell r="G236">
            <v>4.8973830565692024E-3</v>
          </cell>
          <cell r="H236">
            <v>2.6078893127086764</v>
          </cell>
          <cell r="I236">
            <v>3.4232763868893761</v>
          </cell>
          <cell r="J236">
            <v>3.7422900460503294</v>
          </cell>
          <cell r="K236">
            <v>4.238110588738139</v>
          </cell>
          <cell r="L236">
            <v>6.9072553436807178</v>
          </cell>
          <cell r="M236">
            <v>6.9072453091062718</v>
          </cell>
          <cell r="N236">
            <v>6.9072561275648621</v>
          </cell>
          <cell r="O236">
            <v>6.9073068979783088</v>
          </cell>
          <cell r="P236">
            <v>6.9074344098966778</v>
          </cell>
        </row>
        <row r="237">
          <cell r="B237" t="str">
            <v>EHYD-RUN15</v>
          </cell>
          <cell r="C237" t="str">
            <v>VAR_ncap</v>
          </cell>
          <cell r="D237" t="str">
            <v>-</v>
          </cell>
          <cell r="E237"/>
          <cell r="F237">
            <v>4.14303748461113E-4</v>
          </cell>
          <cell r="G237">
            <v>0.26562941278381402</v>
          </cell>
          <cell r="H237">
            <v>2.6577745815748802E-6</v>
          </cell>
          <cell r="I237">
            <v>3.0128085200319799E-6</v>
          </cell>
          <cell r="J237">
            <v>2.7062144494558201E-5</v>
          </cell>
          <cell r="K237">
            <v>0.224974424323027</v>
          </cell>
          <cell r="L237">
            <v>6.0882516330385699E-7</v>
          </cell>
          <cell r="M237">
            <v>2.0661309195553898E-6</v>
          </cell>
          <cell r="N237">
            <v>1.86800978267356E-6</v>
          </cell>
          <cell r="O237">
            <v>1.3461362684904399E-5</v>
          </cell>
          <cell r="P237"/>
        </row>
        <row r="238">
          <cell r="B238" t="str">
            <v>EHYD-RUN15</v>
          </cell>
          <cell r="C238" t="str">
            <v>VAR_cap</v>
          </cell>
          <cell r="D238" t="str">
            <v>-</v>
          </cell>
          <cell r="E238"/>
          <cell r="F238">
            <v>4.14303748461113E-4</v>
          </cell>
          <cell r="G238">
            <v>4.14303748461113E-4</v>
          </cell>
          <cell r="H238">
            <v>0.18540983349265799</v>
          </cell>
          <cell r="I238">
            <v>0.26604637430685601</v>
          </cell>
          <cell r="J238">
            <v>0.26604875443481302</v>
          </cell>
          <cell r="K238">
            <v>0.30129618858389501</v>
          </cell>
          <cell r="L238">
            <v>0.49105087358289801</v>
          </cell>
          <cell r="M238">
            <v>0.49105185194242101</v>
          </cell>
          <cell r="N238">
            <v>0.49105354853897998</v>
          </cell>
          <cell r="O238">
            <v>0.49105719305919898</v>
          </cell>
          <cell r="P238">
            <v>0.49106887791144799</v>
          </cell>
        </row>
        <row r="239">
          <cell r="B239" t="str">
            <v>SCOM-SWHSTG-CHPWOD</v>
          </cell>
          <cell r="C239" t="str">
            <v>VAR_fout</v>
          </cell>
          <cell r="D239" t="str">
            <v>AUX_SCOM-CHPWOD_OUT</v>
          </cell>
          <cell r="E239">
            <v>6.0988850182112976E-5</v>
          </cell>
          <cell r="F239">
            <v>1.2368368221664976E-4</v>
          </cell>
          <cell r="G239">
            <v>1.2633404684116078E-4</v>
          </cell>
          <cell r="H239">
            <v>7.3239415209096111E-3</v>
          </cell>
          <cell r="I239">
            <v>1.4161494995381827E-2</v>
          </cell>
          <cell r="J239">
            <v>2.6233982657011455E-2</v>
          </cell>
          <cell r="K239">
            <v>3.5419518056771057E-2</v>
          </cell>
          <cell r="L239">
            <v>6.6145830092823155E-2</v>
          </cell>
          <cell r="M239">
            <v>0.26169657525922979</v>
          </cell>
          <cell r="N239">
            <v>0.22054102575066781</v>
          </cell>
          <cell r="O239">
            <v>0.22561665973314182</v>
          </cell>
          <cell r="P239">
            <v>0.34209456769543556</v>
          </cell>
        </row>
        <row r="240">
          <cell r="B240" t="str">
            <v>SCOM-SWHSTG-CHPWOD</v>
          </cell>
          <cell r="C240" t="str">
            <v>VAR_fout</v>
          </cell>
          <cell r="D240" t="str">
            <v>SCOM_LTH_CHPWOD</v>
          </cell>
          <cell r="E240">
            <v>6.0988850182113146E-5</v>
          </cell>
          <cell r="F240">
            <v>1.2378477743583082E-4</v>
          </cell>
          <cell r="G240">
            <v>1.264953930057088E-4</v>
          </cell>
          <cell r="H240">
            <v>7.3239415209095998E-3</v>
          </cell>
          <cell r="I240">
            <v>1.41772474925958E-2</v>
          </cell>
          <cell r="J240">
            <v>2.6233982657011427E-2</v>
          </cell>
          <cell r="K240">
            <v>3.5454141241577287E-2</v>
          </cell>
          <cell r="L240">
            <v>6.6145830092823155E-2</v>
          </cell>
          <cell r="M240">
            <v>0.26169657525922979</v>
          </cell>
          <cell r="N240">
            <v>0.22054102575066781</v>
          </cell>
          <cell r="O240">
            <v>0.22561665973314179</v>
          </cell>
          <cell r="P240">
            <v>0.3420945676954355</v>
          </cell>
        </row>
        <row r="241">
          <cell r="B241" t="str">
            <v>SCOM-SWHSTG-CHPWOD</v>
          </cell>
          <cell r="C241" t="str">
            <v>VAR_fin</v>
          </cell>
          <cell r="D241" t="str">
            <v>AUX_SCOM-CHPWOD_IN</v>
          </cell>
          <cell r="E241">
            <v>6.0988850182113146E-5</v>
          </cell>
          <cell r="F241">
            <v>1.2378477743583082E-4</v>
          </cell>
          <cell r="G241">
            <v>1.264953930057088E-4</v>
          </cell>
          <cell r="H241">
            <v>8.4245981599126753E-3</v>
          </cell>
          <cell r="I241">
            <v>1.5758771787072124E-2</v>
          </cell>
          <cell r="J241">
            <v>2.8214858075440528E-2</v>
          </cell>
          <cell r="K241">
            <v>3.693767170003117E-2</v>
          </cell>
          <cell r="L241">
            <v>6.6820244364140857E-2</v>
          </cell>
          <cell r="M241">
            <v>0.26434624958263886</v>
          </cell>
          <cell r="N241">
            <v>0.22277498745111826</v>
          </cell>
          <cell r="O241">
            <v>0.22790189046456125</v>
          </cell>
          <cell r="P241">
            <v>0.34555634295210896</v>
          </cell>
        </row>
        <row r="242">
          <cell r="B242" t="str">
            <v>SCOM-SWHSTG-CHPWOD</v>
          </cell>
          <cell r="C242" t="str">
            <v>VAR_fin</v>
          </cell>
          <cell r="D242" t="str">
            <v>SCOM_LTH_CHPWOD</v>
          </cell>
          <cell r="E242">
            <v>6.0988850182113146E-5</v>
          </cell>
          <cell r="F242">
            <v>1.2378477743583082E-4</v>
          </cell>
          <cell r="G242">
            <v>1.264953930057088E-4</v>
          </cell>
          <cell r="H242">
            <v>8.4245981599126753E-3</v>
          </cell>
          <cell r="I242">
            <v>1.5758771787072124E-2</v>
          </cell>
          <cell r="J242">
            <v>2.8214858075440528E-2</v>
          </cell>
          <cell r="K242">
            <v>3.693767170003117E-2</v>
          </cell>
          <cell r="L242">
            <v>6.6820244364140857E-2</v>
          </cell>
          <cell r="M242">
            <v>0.26434624958263886</v>
          </cell>
          <cell r="N242">
            <v>0.22277498745111826</v>
          </cell>
          <cell r="O242">
            <v>0.22790189046456125</v>
          </cell>
          <cell r="P242">
            <v>0.34555634295210896</v>
          </cell>
        </row>
        <row r="243">
          <cell r="B243" t="str">
            <v>SCOM-SWHSTG-CHPWOD</v>
          </cell>
          <cell r="C243" t="str">
            <v>VAR_ncap</v>
          </cell>
          <cell r="D243" t="str">
            <v>-</v>
          </cell>
          <cell r="E243">
            <v>8.1878556946763E-3</v>
          </cell>
          <cell r="F243">
            <v>2.2663588621745E-4</v>
          </cell>
          <cell r="G243">
            <v>4.5253351536134802E-4</v>
          </cell>
          <cell r="H243">
            <v>5.5918908555816795E-4</v>
          </cell>
          <cell r="I243">
            <v>1.04474476846415E-2</v>
          </cell>
          <cell r="J243">
            <v>4.0141664214527299E-3</v>
          </cell>
          <cell r="K243">
            <v>7.4185814868029201E-4</v>
          </cell>
          <cell r="L243">
            <v>1.6970702528944601E-2</v>
          </cell>
          <cell r="M243">
            <v>4.7560794948729501E-4</v>
          </cell>
          <cell r="N243">
            <v>1.13368208793601E-2</v>
          </cell>
          <cell r="O243">
            <v>7.6162901560724201E-3</v>
          </cell>
          <cell r="P243">
            <v>2.79213971530969E-2</v>
          </cell>
        </row>
        <row r="244">
          <cell r="B244" t="str">
            <v>SCOM-SWHSTG-CHPWOD</v>
          </cell>
          <cell r="C244" t="str">
            <v>VAR_cap</v>
          </cell>
          <cell r="D244" t="str">
            <v>-</v>
          </cell>
          <cell r="E244">
            <v>8.1878556946763E-3</v>
          </cell>
          <cell r="F244">
            <v>8.3863109891222452E-3</v>
          </cell>
          <cell r="G244">
            <v>8.7694542683370534E-3</v>
          </cell>
          <cell r="H244">
            <v>9.2283198983772671E-3</v>
          </cell>
          <cell r="I244">
            <v>1.34255677981988E-2</v>
          </cell>
          <cell r="J244">
            <v>1.4819058933860083E-2</v>
          </cell>
          <cell r="K244">
            <v>1.5037795607014076E-2</v>
          </cell>
          <cell r="L244">
            <v>2.1544912949398084E-2</v>
          </cell>
          <cell r="M244">
            <v>1.8399396846517771E-2</v>
          </cell>
          <cell r="N244">
            <v>2.852675882926042E-2</v>
          </cell>
          <cell r="O244">
            <v>2.194280545034662E-2</v>
          </cell>
          <cell r="P244">
            <v>4.664854285211234E-2</v>
          </cell>
        </row>
        <row r="245">
          <cell r="B245" t="str">
            <v>RHNM-ESOLPV</v>
          </cell>
          <cell r="C245" t="str">
            <v>VAR_fout</v>
          </cell>
          <cell r="D245" t="str">
            <v>RHNM_SOL_ELC</v>
          </cell>
          <cell r="E245"/>
          <cell r="F245">
            <v>4.3715128000245911E-5</v>
          </cell>
          <cell r="G245">
            <v>2.8816456132785442</v>
          </cell>
          <cell r="H245">
            <v>6.6657374803800726</v>
          </cell>
          <cell r="I245">
            <v>15.879709278574815</v>
          </cell>
          <cell r="J245">
            <v>18.660839787247578</v>
          </cell>
          <cell r="K245">
            <v>20.001716634005813</v>
          </cell>
          <cell r="L245">
            <v>21.022037467786042</v>
          </cell>
          <cell r="M245">
            <v>22.094373817198871</v>
          </cell>
          <cell r="N245">
            <v>23.221411141133022</v>
          </cell>
          <cell r="O245">
            <v>24.40594100752887</v>
          </cell>
          <cell r="P245">
            <v>25.650900145791248</v>
          </cell>
        </row>
        <row r="246">
          <cell r="B246" t="str">
            <v>RHNM-ESOLPV</v>
          </cell>
          <cell r="C246" t="str">
            <v>VAR_fin</v>
          </cell>
          <cell r="D246" t="str">
            <v>SOL</v>
          </cell>
          <cell r="E246"/>
          <cell r="F246">
            <v>4.3715128000245911E-5</v>
          </cell>
          <cell r="G246">
            <v>2.8816456132785442</v>
          </cell>
          <cell r="H246">
            <v>6.6657374803800726</v>
          </cell>
          <cell r="I246">
            <v>15.879709278574815</v>
          </cell>
          <cell r="J246">
            <v>18.660839787247578</v>
          </cell>
          <cell r="K246">
            <v>20.001716634005813</v>
          </cell>
          <cell r="L246">
            <v>21.022037467786042</v>
          </cell>
          <cell r="M246">
            <v>22.094373817198871</v>
          </cell>
          <cell r="N246">
            <v>23.221411141133022</v>
          </cell>
          <cell r="O246">
            <v>24.40594100752887</v>
          </cell>
          <cell r="P246">
            <v>25.650900145791248</v>
          </cell>
        </row>
        <row r="247">
          <cell r="B247" t="str">
            <v>RHNM-ESOLPV</v>
          </cell>
          <cell r="C247" t="str">
            <v>VAR_fin</v>
          </cell>
          <cell r="D247" t="str">
            <v>SOLPVC</v>
          </cell>
          <cell r="E247"/>
          <cell r="F247">
            <v>4.3715128000245898E-5</v>
          </cell>
          <cell r="G247">
            <v>2.8816456132785402</v>
          </cell>
          <cell r="H247">
            <v>6.66573748038007</v>
          </cell>
          <cell r="I247">
            <v>15.879709278574801</v>
          </cell>
          <cell r="J247">
            <v>18.6608397872476</v>
          </cell>
          <cell r="K247">
            <v>20.001716634005799</v>
          </cell>
          <cell r="L247">
            <v>21.022037467785999</v>
          </cell>
          <cell r="M247">
            <v>22.0943738171989</v>
          </cell>
          <cell r="N247">
            <v>23.221411141133</v>
          </cell>
          <cell r="O247">
            <v>24.405941007528899</v>
          </cell>
          <cell r="P247">
            <v>25.650900145791301</v>
          </cell>
        </row>
        <row r="248">
          <cell r="B248" t="str">
            <v>RHNM-ESOLPV</v>
          </cell>
          <cell r="C248" t="str">
            <v>VAR_ncap</v>
          </cell>
          <cell r="D248" t="str">
            <v>-</v>
          </cell>
          <cell r="E248"/>
          <cell r="F248">
            <v>1.4907521898106899E-5</v>
          </cell>
          <cell r="G248">
            <v>0.86038251670042198</v>
          </cell>
          <cell r="H248">
            <v>0.78862012267961101</v>
          </cell>
          <cell r="I248">
            <v>2.2794225192540498</v>
          </cell>
          <cell r="J248">
            <v>0.68802301738220195</v>
          </cell>
          <cell r="K248">
            <v>1.2897186987168301</v>
          </cell>
          <cell r="L248">
            <v>0.94342409481669898</v>
          </cell>
          <cell r="M248">
            <v>1.9439225327206999</v>
          </cell>
          <cell r="N248">
            <v>1.567620793383</v>
          </cell>
          <cell r="O248">
            <v>1.58275670752557</v>
          </cell>
          <cell r="P248">
            <v>1.2514115565721999</v>
          </cell>
        </row>
        <row r="249">
          <cell r="B249" t="str">
            <v>RHNM-ESOLPV</v>
          </cell>
          <cell r="C249" t="str">
            <v>VAR_cap</v>
          </cell>
          <cell r="D249" t="str">
            <v>-</v>
          </cell>
          <cell r="E249"/>
          <cell r="F249">
            <v>1.4907521898106899E-5</v>
          </cell>
          <cell r="G249">
            <v>0.86039742422232002</v>
          </cell>
          <cell r="H249">
            <v>1.6490175469019299</v>
          </cell>
          <cell r="I249">
            <v>3.92844006615598</v>
          </cell>
          <cell r="J249">
            <v>4.6164573404169804</v>
          </cell>
          <cell r="K249">
            <v>4.9481735887604898</v>
          </cell>
          <cell r="L249">
            <v>5.2005883301697802</v>
          </cell>
          <cell r="M249">
            <v>5.4658710682237901</v>
          </cell>
          <cell r="N249">
            <v>5.7446861196372199</v>
          </cell>
          <cell r="O249">
            <v>6.0377241284459604</v>
          </cell>
          <cell r="P249">
            <v>6.3457115902014598</v>
          </cell>
        </row>
        <row r="250">
          <cell r="B250" t="str">
            <v>CHPNGA</v>
          </cell>
          <cell r="C250" t="str">
            <v>VAR_fout</v>
          </cell>
          <cell r="D250" t="str">
            <v>ELC35</v>
          </cell>
          <cell r="E250">
            <v>0.96590509644749478</v>
          </cell>
          <cell r="F250">
            <v>1.6092642483952603E-3</v>
          </cell>
          <cell r="G250">
            <v>1.2458035920432729E-2</v>
          </cell>
          <cell r="H250"/>
          <cell r="I250"/>
          <cell r="J250"/>
          <cell r="K250"/>
          <cell r="L250"/>
        </row>
        <row r="251">
          <cell r="B251" t="str">
            <v>CHPNGA</v>
          </cell>
          <cell r="C251" t="str">
            <v>VAR_fout</v>
          </cell>
          <cell r="D251" t="str">
            <v>LTH</v>
          </cell>
          <cell r="E251">
            <v>1.8035966818486613</v>
          </cell>
          <cell r="F251">
            <v>3.0922897070066752E-3</v>
          </cell>
          <cell r="G251">
            <v>2.4953399572002176E-2</v>
          </cell>
          <cell r="H251"/>
          <cell r="I251"/>
          <cell r="J251"/>
          <cell r="K251"/>
          <cell r="L251"/>
        </row>
        <row r="252">
          <cell r="B252" t="str">
            <v>CHPNGA</v>
          </cell>
          <cell r="C252" t="str">
            <v>VAR_fout</v>
          </cell>
          <cell r="D252" t="str">
            <v>CO2_E</v>
          </cell>
          <cell r="E252">
            <v>212.42408107237401</v>
          </cell>
          <cell r="F252">
            <v>0.49583882032189702</v>
          </cell>
          <cell r="G252">
            <v>3.1604535243047698</v>
          </cell>
          <cell r="H252"/>
          <cell r="I252"/>
          <cell r="J252">
            <v>2.29510064499814E-3</v>
          </cell>
          <cell r="K252"/>
          <cell r="L252"/>
          <cell r="M252">
            <v>6.3216117286552506E-2</v>
          </cell>
          <cell r="N252">
            <v>7.7328411820133405E-2</v>
          </cell>
          <cell r="O252">
            <v>7.3666625333163094E-2</v>
          </cell>
          <cell r="P252">
            <v>0.126648397737193</v>
          </cell>
        </row>
        <row r="253">
          <cell r="B253" t="str">
            <v>CHPNGA</v>
          </cell>
          <cell r="C253" t="str">
            <v>VAR_fin</v>
          </cell>
          <cell r="D253" t="str">
            <v>ENGA</v>
          </cell>
          <cell r="E253">
            <v>3.7663844161768374</v>
          </cell>
          <cell r="F253">
            <v>8.7914684454237068E-3</v>
          </cell>
          <cell r="G253">
            <v>5.6036410005403714E-2</v>
          </cell>
          <cell r="H253"/>
          <cell r="I253"/>
          <cell r="J253">
            <v>4.06932738474848E-5</v>
          </cell>
          <cell r="K253"/>
          <cell r="L253"/>
          <cell r="M253">
            <v>1.1208531433785911E-3</v>
          </cell>
          <cell r="N253">
            <v>1.3710711315626498E-3</v>
          </cell>
          <cell r="O253">
            <v>1.306145839240481E-3</v>
          </cell>
          <cell r="P253">
            <v>2.2455389669715073E-3</v>
          </cell>
        </row>
        <row r="254">
          <cell r="B254" t="str">
            <v>CHPNGA</v>
          </cell>
          <cell r="C254" t="str">
            <v>VAR_ncap</v>
          </cell>
          <cell r="D254" t="str">
            <v>-</v>
          </cell>
          <cell r="E254"/>
          <cell r="F254">
            <v>1.9542898314537599E-6</v>
          </cell>
          <cell r="G254"/>
          <cell r="H254"/>
          <cell r="I254"/>
          <cell r="J254"/>
          <cell r="K254"/>
          <cell r="L254"/>
        </row>
        <row r="255">
          <cell r="B255" t="str">
            <v>CHPNGA</v>
          </cell>
          <cell r="C255" t="str">
            <v>VAR_cap</v>
          </cell>
          <cell r="D255" t="str">
            <v>-</v>
          </cell>
          <cell r="E255">
            <v>6.2296088601398299E-2</v>
          </cell>
          <cell r="F255">
            <v>5.4047208376514777E-4</v>
          </cell>
          <cell r="G255">
            <v>5.3988142732594446E-4</v>
          </cell>
          <cell r="H255">
            <v>-1.6419357894148501E-7</v>
          </cell>
          <cell r="I255">
            <v>-4.4887494126191751E-8</v>
          </cell>
          <cell r="J255"/>
          <cell r="K255"/>
          <cell r="L255"/>
        </row>
        <row r="256">
          <cell r="B256" t="str">
            <v>ENUC_SMR_BEZ_IV</v>
          </cell>
          <cell r="C256" t="str">
            <v>VAR_fout</v>
          </cell>
          <cell r="D256" t="str">
            <v>LTH</v>
          </cell>
          <cell r="E256"/>
          <cell r="F256"/>
          <cell r="G256"/>
          <cell r="H256"/>
          <cell r="I256"/>
          <cell r="J256"/>
          <cell r="K256"/>
          <cell r="L256"/>
          <cell r="M256">
            <v>0.20577141286701683</v>
          </cell>
          <cell r="N256">
            <v>1.1421211613845736</v>
          </cell>
          <cell r="O256">
            <v>1.2295657851512505</v>
          </cell>
          <cell r="P256">
            <v>1.221784650445134</v>
          </cell>
        </row>
        <row r="257">
          <cell r="B257" t="str">
            <v>ENUC_SMR_BEZ_IV</v>
          </cell>
          <cell r="C257" t="str">
            <v>VAR_fout</v>
          </cell>
          <cell r="D257" t="str">
            <v>ELC</v>
          </cell>
          <cell r="E257"/>
          <cell r="F257"/>
          <cell r="G257"/>
          <cell r="H257"/>
          <cell r="I257"/>
          <cell r="J257"/>
          <cell r="K257"/>
          <cell r="L257"/>
          <cell r="M257">
            <v>0.42039123608912571</v>
          </cell>
          <cell r="N257">
            <v>0.95970512182929268</v>
          </cell>
          <cell r="O257">
            <v>1.7814977834427752</v>
          </cell>
          <cell r="P257">
            <v>1.8375335873223655</v>
          </cell>
        </row>
        <row r="258">
          <cell r="B258" t="str">
            <v>ENUC_SMR_BEZ_IV</v>
          </cell>
          <cell r="C258" t="str">
            <v>VAR_fin</v>
          </cell>
          <cell r="D258" t="str">
            <v>URN</v>
          </cell>
          <cell r="E258"/>
          <cell r="F258"/>
          <cell r="G258"/>
          <cell r="H258"/>
          <cell r="I258"/>
          <cell r="J258"/>
          <cell r="K258"/>
          <cell r="L258"/>
          <cell r="M258">
            <v>1.3593230743290285</v>
          </cell>
          <cell r="N258">
            <v>3.4021388100650998</v>
          </cell>
          <cell r="O258">
            <v>5.9194374656897759</v>
          </cell>
          <cell r="P258">
            <v>6.0849745269200151</v>
          </cell>
        </row>
        <row r="259">
          <cell r="B259" t="str">
            <v>ENUC_SMR_BEZ_IV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/>
          <cell r="I259"/>
          <cell r="J259"/>
          <cell r="K259"/>
          <cell r="L259"/>
          <cell r="M259">
            <v>4.2623667741584902E-2</v>
          </cell>
          <cell r="N259">
            <v>3.3323238217578398E-2</v>
          </cell>
          <cell r="O259">
            <v>7.7154156006150096E-5</v>
          </cell>
        </row>
        <row r="260">
          <cell r="B260" t="str">
            <v>ENUC_SMR_BEZ_IV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/>
          <cell r="I260"/>
          <cell r="J260"/>
          <cell r="K260"/>
          <cell r="L260"/>
          <cell r="M260">
            <v>1.7369411216756801E-2</v>
          </cell>
          <cell r="N260">
            <v>4.2623667741584902E-2</v>
          </cell>
          <cell r="O260">
            <v>7.5971364882884196E-2</v>
          </cell>
          <cell r="P260">
            <v>7.6024060115169503E-2</v>
          </cell>
        </row>
        <row r="261">
          <cell r="B261" t="str">
            <v>EHYD-PUM00</v>
          </cell>
          <cell r="C261" t="str">
            <v>VAR_fout</v>
          </cell>
          <cell r="D261" t="str">
            <v>ELC</v>
          </cell>
          <cell r="E261">
            <v>12.84193336123689</v>
          </cell>
          <cell r="F261">
            <v>16.033027815449181</v>
          </cell>
          <cell r="G261">
            <v>1.8572436410115021</v>
          </cell>
          <cell r="H261">
            <v>13.796970345676563</v>
          </cell>
          <cell r="I261">
            <v>13.069035717347546</v>
          </cell>
          <cell r="J261">
            <v>13.532694335675146</v>
          </cell>
          <cell r="K261">
            <v>13.877633660517091</v>
          </cell>
          <cell r="L261">
            <v>14.0415834377172</v>
          </cell>
          <cell r="M261">
            <v>15.687782781307016</v>
          </cell>
          <cell r="N261">
            <v>17.320163180371807</v>
          </cell>
          <cell r="O261">
            <v>17.346041496082382</v>
          </cell>
          <cell r="P261">
            <v>18.528317483557544</v>
          </cell>
        </row>
        <row r="262">
          <cell r="B262" t="str">
            <v>EHYD-PUM00</v>
          </cell>
          <cell r="C262" t="str">
            <v>VAR_fout</v>
          </cell>
          <cell r="D262" t="str">
            <v>AUX_PUMP_OUT</v>
          </cell>
          <cell r="E262">
            <v>12.84193336123689</v>
          </cell>
          <cell r="F262">
            <v>16.033027815449181</v>
          </cell>
          <cell r="G262">
            <v>1.8572436410115021</v>
          </cell>
          <cell r="H262">
            <v>13.796970345676563</v>
          </cell>
          <cell r="I262">
            <v>13.069035717347546</v>
          </cell>
          <cell r="J262">
            <v>13.532694335675146</v>
          </cell>
          <cell r="K262">
            <v>13.877633660517093</v>
          </cell>
          <cell r="L262">
            <v>14.0415834377172</v>
          </cell>
          <cell r="M262">
            <v>15.687782781307016</v>
          </cell>
          <cell r="N262">
            <v>17.320163180371807</v>
          </cell>
          <cell r="O262">
            <v>17.346041496082382</v>
          </cell>
          <cell r="P262">
            <v>18.528317483557544</v>
          </cell>
        </row>
        <row r="263">
          <cell r="B263" t="str">
            <v>EHYD-PUM00</v>
          </cell>
          <cell r="C263" t="str">
            <v>VAR_fin</v>
          </cell>
          <cell r="D263" t="str">
            <v>AUX_PUMP_IN</v>
          </cell>
          <cell r="E263">
            <v>16.052425067642556</v>
          </cell>
          <cell r="F263">
            <v>20.041293135409049</v>
          </cell>
          <cell r="G263">
            <v>2.3215587343831743</v>
          </cell>
          <cell r="H263">
            <v>17.246217115361446</v>
          </cell>
          <cell r="I263">
            <v>16.336298829835894</v>
          </cell>
          <cell r="J263">
            <v>16.915872186836502</v>
          </cell>
          <cell r="K263">
            <v>17.347046258262637</v>
          </cell>
          <cell r="L263">
            <v>17.55198359042538</v>
          </cell>
          <cell r="M263">
            <v>19.609732659718986</v>
          </cell>
          <cell r="N263">
            <v>21.650208158517657</v>
          </cell>
          <cell r="O263">
            <v>21.68255605315036</v>
          </cell>
          <cell r="P263">
            <v>23.160402204228557</v>
          </cell>
        </row>
        <row r="264">
          <cell r="B264" t="str">
            <v>EHYD-PUM00</v>
          </cell>
          <cell r="C264" t="str">
            <v>VAR_fin</v>
          </cell>
          <cell r="D264" t="str">
            <v>ELC</v>
          </cell>
          <cell r="E264">
            <v>16.052425067642556</v>
          </cell>
          <cell r="F264">
            <v>20.041293135409049</v>
          </cell>
          <cell r="G264">
            <v>2.3215587343831743</v>
          </cell>
          <cell r="H264">
            <v>17.246217115361446</v>
          </cell>
          <cell r="I264">
            <v>16.336298829835894</v>
          </cell>
          <cell r="J264">
            <v>16.915872186836502</v>
          </cell>
          <cell r="K264">
            <v>17.347046258262637</v>
          </cell>
          <cell r="L264">
            <v>17.55198359042538</v>
          </cell>
          <cell r="M264">
            <v>19.609732659718986</v>
          </cell>
          <cell r="N264">
            <v>21.650208158517657</v>
          </cell>
          <cell r="O264">
            <v>21.68255605315036</v>
          </cell>
          <cell r="P264">
            <v>23.160402204228557</v>
          </cell>
        </row>
        <row r="265">
          <cell r="B265" t="str">
            <v>EHYD-PUM00</v>
          </cell>
          <cell r="C265" t="str">
            <v>VAR_cap</v>
          </cell>
          <cell r="D265" t="str">
            <v>-</v>
          </cell>
          <cell r="E265">
            <v>3.3394499999999998</v>
          </cell>
          <cell r="F265">
            <v>3.97102894612105</v>
          </cell>
          <cell r="G265">
            <v>4.3594499999999998</v>
          </cell>
          <cell r="H265">
            <v>4.3594499999999998</v>
          </cell>
          <cell r="I265">
            <v>4.3594499999999998</v>
          </cell>
          <cell r="J265">
            <v>4.3594499999999998</v>
          </cell>
          <cell r="K265">
            <v>4.3594499999999998</v>
          </cell>
          <cell r="L265">
            <v>4.3594499999999998</v>
          </cell>
          <cell r="M265">
            <v>4.3594499999999998</v>
          </cell>
          <cell r="N265">
            <v>4.3594499999999998</v>
          </cell>
          <cell r="O265">
            <v>4.3594499999999998</v>
          </cell>
          <cell r="P265">
            <v>4.3594499999999998</v>
          </cell>
        </row>
        <row r="266">
          <cell r="B266" t="str">
            <v>RHNS-SHSTG-CHPNGA</v>
          </cell>
          <cell r="C266" t="str">
            <v>VAR_fout</v>
          </cell>
          <cell r="D266" t="str">
            <v>RHNS_LTH_CHPNGA</v>
          </cell>
          <cell r="E266">
            <v>9.1474400150247801E-5</v>
          </cell>
          <cell r="F266">
            <v>6.2237898126425045E-4</v>
          </cell>
          <cell r="G266">
            <v>6.6683600292916125E-3</v>
          </cell>
          <cell r="H266">
            <v>9.6544876668785019E-3</v>
          </cell>
          <cell r="I266">
            <v>8.9762061215791604E-3</v>
          </cell>
          <cell r="J266">
            <v>6.1927890446523918E-3</v>
          </cell>
          <cell r="K266">
            <v>2.1295100331695637E-4</v>
          </cell>
          <cell r="L266">
            <v>2.2939929827950602E-4</v>
          </cell>
          <cell r="M266">
            <v>2.1393375558559011E-2</v>
          </cell>
          <cell r="N266">
            <v>3.1881412512874525E-2</v>
          </cell>
          <cell r="O266">
            <v>2.6988900667209118E-2</v>
          </cell>
          <cell r="P266">
            <v>5.9531945466421668E-2</v>
          </cell>
        </row>
        <row r="267">
          <cell r="B267" t="str">
            <v>RHNS-SHSTG-CHPNGA</v>
          </cell>
          <cell r="C267" t="str">
            <v>VAR_fout</v>
          </cell>
          <cell r="D267" t="str">
            <v>AUX_RNS-CHPNGA_OUT</v>
          </cell>
          <cell r="E267">
            <v>9.1474400150248005E-5</v>
          </cell>
          <cell r="F267">
            <v>6.2196433837200438E-4</v>
          </cell>
          <cell r="G267">
            <v>6.6614210490322069E-3</v>
          </cell>
          <cell r="H267">
            <v>9.6544876668785019E-3</v>
          </cell>
          <cell r="I267">
            <v>8.9679635080607313E-3</v>
          </cell>
          <cell r="J267">
            <v>6.1927890446524152E-3</v>
          </cell>
          <cell r="K267">
            <v>2.1277716576322879E-4</v>
          </cell>
          <cell r="L267">
            <v>2.2939929827950627E-4</v>
          </cell>
          <cell r="M267">
            <v>2.1393375558559032E-2</v>
          </cell>
          <cell r="N267">
            <v>3.1881412512874553E-2</v>
          </cell>
          <cell r="O267">
            <v>2.6988900667209149E-2</v>
          </cell>
          <cell r="P267">
            <v>5.9531945466421696E-2</v>
          </cell>
        </row>
        <row r="268">
          <cell r="B268" t="str">
            <v>RHNS-SHSTG-CHPNGA</v>
          </cell>
          <cell r="C268" t="str">
            <v>VAR_fin</v>
          </cell>
          <cell r="D268" t="str">
            <v>RHNS_LTH_CHPNGA</v>
          </cell>
          <cell r="E268">
            <v>7.1769282235427381E-5</v>
          </cell>
          <cell r="F268">
            <v>8.2519428497461933E-4</v>
          </cell>
          <cell r="G268">
            <v>8.6106100944957457E-3</v>
          </cell>
          <cell r="H268">
            <v>1.2074384156677651E-2</v>
          </cell>
          <cell r="I268">
            <v>1.0886524417061632E-2</v>
          </cell>
          <cell r="J268">
            <v>7.2919087437403156E-3</v>
          </cell>
          <cell r="K268">
            <v>1.7689536531240822E-4</v>
          </cell>
          <cell r="L268">
            <v>1.9629088574869624E-4</v>
          </cell>
          <cell r="M268">
            <v>2.3776691860524699E-2</v>
          </cell>
          <cell r="N268">
            <v>3.5430066254100417E-2</v>
          </cell>
          <cell r="O268">
            <v>2.9993941981148384E-2</v>
          </cell>
          <cell r="P268">
            <v>6.6152880646616591E-2</v>
          </cell>
        </row>
        <row r="269">
          <cell r="B269" t="str">
            <v>RHNS-SHSTG-CHPNGA</v>
          </cell>
          <cell r="C269" t="str">
            <v>VAR_fin</v>
          </cell>
          <cell r="D269" t="str">
            <v>AUX_RNS-CHPNGA_IN</v>
          </cell>
          <cell r="E269">
            <v>7.1769282235427381E-5</v>
          </cell>
          <cell r="F269">
            <v>8.2519428497461933E-4</v>
          </cell>
          <cell r="G269">
            <v>8.6106100944957457E-3</v>
          </cell>
          <cell r="H269">
            <v>1.2074384156677651E-2</v>
          </cell>
          <cell r="I269">
            <v>1.0886524417061632E-2</v>
          </cell>
          <cell r="J269">
            <v>7.2919087437403156E-3</v>
          </cell>
          <cell r="K269">
            <v>1.7689536531240822E-4</v>
          </cell>
          <cell r="L269">
            <v>1.9629088574869624E-4</v>
          </cell>
          <cell r="M269">
            <v>2.3776691860524699E-2</v>
          </cell>
          <cell r="N269">
            <v>3.5430066254100417E-2</v>
          </cell>
          <cell r="O269">
            <v>2.9993941981148384E-2</v>
          </cell>
          <cell r="P269">
            <v>6.6152880646616591E-2</v>
          </cell>
        </row>
        <row r="270">
          <cell r="B270" t="str">
            <v>RHNS-SHSTG-CHPNGA</v>
          </cell>
          <cell r="C270" t="str">
            <v>VAR_ncap</v>
          </cell>
          <cell r="D270" t="str">
            <v>-</v>
          </cell>
          <cell r="E270">
            <v>1.2335080146971499E-2</v>
          </cell>
          <cell r="F270">
            <v>3.6307971978311699E-4</v>
          </cell>
          <cell r="G270">
            <v>3.3172085300836102E-4</v>
          </cell>
          <cell r="H270">
            <v>2.0624273917764201E-4</v>
          </cell>
          <cell r="I270">
            <v>1.02886941233204E-2</v>
          </cell>
          <cell r="J270">
            <v>9.8201540584428411E-4</v>
          </cell>
          <cell r="K270">
            <v>2.4187754155577301E-4</v>
          </cell>
          <cell r="L270">
            <v>1.3656156334856499E-2</v>
          </cell>
          <cell r="M270">
            <v>1.39866774580148E-3</v>
          </cell>
          <cell r="N270">
            <v>1.3527024008193099E-2</v>
          </cell>
          <cell r="O270">
            <v>5.3533166708299301E-3</v>
          </cell>
          <cell r="P270">
            <v>2.7915576296077601E-2</v>
          </cell>
        </row>
        <row r="271">
          <cell r="B271" t="str">
            <v>RHNS-SHSTG-CHPNGA</v>
          </cell>
          <cell r="C271" t="str">
            <v>VAR_cap</v>
          </cell>
          <cell r="D271" t="str">
            <v>-</v>
          </cell>
          <cell r="E271">
            <v>1.2335080146971499E-2</v>
          </cell>
          <cell r="F271">
            <v>1.2672525452122448E-2</v>
          </cell>
          <cell r="G271">
            <v>1.2930214743252174E-2</v>
          </cell>
          <cell r="H271">
            <v>1.2958773850089181E-2</v>
          </cell>
          <cell r="I271">
            <v>1.3905467381151551E-2</v>
          </cell>
          <cell r="J271">
            <v>1.1371873066083454E-2</v>
          </cell>
          <cell r="K271">
            <v>1.1252351175207781E-2</v>
          </cell>
          <cell r="L271">
            <v>1.4668904486934873E-2</v>
          </cell>
          <cell r="M271">
            <v>1.520675491119941E-2</v>
          </cell>
          <cell r="N271">
            <v>2.8325247925858787E-2</v>
          </cell>
          <cell r="O271">
            <v>2.1884078192481261E-2</v>
          </cell>
          <cell r="P271">
            <v>4.6569914376066696E-2</v>
          </cell>
        </row>
        <row r="272">
          <cell r="B272" t="str">
            <v>ITOT-CHPGFC</v>
          </cell>
          <cell r="C272" t="str">
            <v>VAR_fout</v>
          </cell>
          <cell r="D272" t="str">
            <v>ITOT_NKEV_GAS_ELC_CHP</v>
          </cell>
          <cell r="E272"/>
          <cell r="F272"/>
          <cell r="G272"/>
          <cell r="H272"/>
          <cell r="I272">
            <v>7.0193765845669746E-3</v>
          </cell>
          <cell r="J272">
            <v>1.2810434983218153E-2</v>
          </cell>
          <cell r="K272">
            <v>1.1092750024082007E-2</v>
          </cell>
          <cell r="L272">
            <v>1.1235744040001924E-2</v>
          </cell>
          <cell r="M272">
            <v>1.0787316188631163E-2</v>
          </cell>
          <cell r="N272">
            <v>1.2786348195415938E-2</v>
          </cell>
          <cell r="O272">
            <v>5.9840389226950407E-3</v>
          </cell>
          <cell r="P272">
            <v>6.0007991212081531E-3</v>
          </cell>
        </row>
        <row r="273">
          <cell r="B273" t="str">
            <v>ITOT-CHPGFC</v>
          </cell>
          <cell r="C273" t="str">
            <v>VAR_fout</v>
          </cell>
          <cell r="D273" t="str">
            <v>ITOT_LTH_CHP</v>
          </cell>
          <cell r="E273"/>
          <cell r="F273"/>
          <cell r="G273"/>
          <cell r="H273"/>
          <cell r="I273">
            <v>3.3325939289113819E-3</v>
          </cell>
          <cell r="J273">
            <v>5.7588193961255968E-3</v>
          </cell>
          <cell r="K273">
            <v>4.7313355164682654E-3</v>
          </cell>
          <cell r="L273">
            <v>4.5337212792990259E-3</v>
          </cell>
          <cell r="M273">
            <v>4.3527767076932782E-3</v>
          </cell>
          <cell r="N273">
            <v>5.1594036577994155E-3</v>
          </cell>
          <cell r="O273">
            <v>2.4146121968769522E-3</v>
          </cell>
          <cell r="P273">
            <v>2.4213750839962695E-3</v>
          </cell>
        </row>
        <row r="274">
          <cell r="B274" t="str">
            <v>ITOT-CHPGFC</v>
          </cell>
          <cell r="C274" t="str">
            <v>VAR_fout</v>
          </cell>
          <cell r="D274" t="str">
            <v>CO2_I</v>
          </cell>
          <cell r="E274"/>
          <cell r="F274"/>
          <cell r="G274"/>
          <cell r="H274"/>
          <cell r="I274">
            <v>0.74346073121047396</v>
          </cell>
          <cell r="J274">
            <v>1.3257037303734001</v>
          </cell>
          <cell r="K274">
            <v>1.1222082535573501</v>
          </cell>
          <cell r="L274">
            <v>1.1117473050107201</v>
          </cell>
          <cell r="M274">
            <v>1.06737654919087</v>
          </cell>
          <cell r="N274">
            <v>1.26517550565168</v>
          </cell>
          <cell r="O274">
            <v>0.59210490392982595</v>
          </cell>
          <cell r="P274">
            <v>0.59376328146691204</v>
          </cell>
        </row>
        <row r="275">
          <cell r="B275" t="str">
            <v>ITOT-CHPGFC</v>
          </cell>
          <cell r="C275" t="str">
            <v>VAR_fin</v>
          </cell>
          <cell r="D275" t="str">
            <v>INGA</v>
          </cell>
          <cell r="E275"/>
          <cell r="F275"/>
          <cell r="G275"/>
          <cell r="H275"/>
          <cell r="I275">
            <v>1.3181927858341736E-2</v>
          </cell>
          <cell r="J275">
            <v>2.3505385290308541E-2</v>
          </cell>
          <cell r="K275">
            <v>1.9897309460236799E-2</v>
          </cell>
          <cell r="L275">
            <v>1.97118316491262E-2</v>
          </cell>
          <cell r="M275">
            <v>1.8925116120405545E-2</v>
          </cell>
          <cell r="N275">
            <v>2.243218981651918E-2</v>
          </cell>
          <cell r="O275">
            <v>1.0498313899464991E-2</v>
          </cell>
          <cell r="P275">
            <v>1.0527717756505527E-2</v>
          </cell>
        </row>
        <row r="276">
          <cell r="B276" t="str">
            <v>ITOT-CHPGFC</v>
          </cell>
          <cell r="C276" t="str">
            <v>VAR_ncap</v>
          </cell>
          <cell r="D276" t="str">
            <v>-</v>
          </cell>
          <cell r="E276"/>
          <cell r="F276"/>
          <cell r="G276"/>
          <cell r="H276"/>
          <cell r="I276">
            <v>9.4721537013289195E-4</v>
          </cell>
          <cell r="J276">
            <v>1.9917527923911E-4</v>
          </cell>
          <cell r="K276">
            <v>2.2500518421661101E-5</v>
          </cell>
          <cell r="L276">
            <v>1.3279854667791499E-3</v>
          </cell>
          <cell r="M276">
            <v>5.6741747755053503E-6</v>
          </cell>
          <cell r="N276">
            <v>6.6275351960321904E-4</v>
          </cell>
          <cell r="O276">
            <v>4.0737230625506799E-4</v>
          </cell>
          <cell r="P276">
            <v>3.5411719924637503E-4</v>
          </cell>
        </row>
        <row r="277">
          <cell r="B277" t="str">
            <v>ITOT-CHPGFC</v>
          </cell>
          <cell r="C277" t="str">
            <v>VAR_cap</v>
          </cell>
          <cell r="D277" t="str">
            <v>-</v>
          </cell>
          <cell r="E277"/>
          <cell r="F277"/>
          <cell r="G277"/>
          <cell r="H277"/>
          <cell r="I277">
            <v>9.4721537013289195E-4</v>
          </cell>
          <cell r="J277">
            <v>1.1457019014905982E-3</v>
          </cell>
          <cell r="K277">
            <v>1.1656639437150351E-3</v>
          </cell>
          <cell r="L277">
            <v>1.5468008010509544E-3</v>
          </cell>
          <cell r="M277">
            <v>1.3801556606243966E-3</v>
          </cell>
          <cell r="N277">
            <v>1.9933770445778993E-3</v>
          </cell>
          <cell r="O277">
            <v>1.3058896503340134E-3</v>
          </cell>
          <cell r="P277">
            <v>1.4209492935331968E-3</v>
          </cell>
        </row>
        <row r="278">
          <cell r="B278" t="str">
            <v>ITOT-SWSTG-CHP</v>
          </cell>
          <cell r="C278" t="str">
            <v>VAR_fout</v>
          </cell>
          <cell r="D278" t="str">
            <v>ITOT_LTH_CHP</v>
          </cell>
          <cell r="E278">
            <v>3.0407324052953905E-3</v>
          </cell>
          <cell r="F278">
            <v>1.4084521527660061E-3</v>
          </cell>
          <cell r="G278">
            <v>0.33156956937739768</v>
          </cell>
          <cell r="H278">
            <v>8.1719351530838737E-3</v>
          </cell>
          <cell r="I278">
            <v>0.15164246566823136</v>
          </cell>
          <cell r="J278">
            <v>5.4772212974501973E-2</v>
          </cell>
          <cell r="K278">
            <v>0.13764126104399835</v>
          </cell>
          <cell r="L278">
            <v>0.25566758530821659</v>
          </cell>
          <cell r="M278">
            <v>0.46181893733358254</v>
          </cell>
          <cell r="N278">
            <v>0.50997000358793243</v>
          </cell>
          <cell r="O278">
            <v>0.44409925205176459</v>
          </cell>
          <cell r="P278">
            <v>1.1960584090013209</v>
          </cell>
        </row>
        <row r="279">
          <cell r="B279" t="str">
            <v>ITOT-SWSTG-CHP</v>
          </cell>
          <cell r="C279" t="str">
            <v>VAR_fout</v>
          </cell>
          <cell r="D279" t="str">
            <v>AUX_ITOT-CHP_OUT</v>
          </cell>
          <cell r="E279">
            <v>3.0407324052953853E-3</v>
          </cell>
          <cell r="F279">
            <v>1.4073018677144885E-3</v>
          </cell>
          <cell r="G279">
            <v>0.33114664900829394</v>
          </cell>
          <cell r="H279">
            <v>8.1719351530838875E-3</v>
          </cell>
          <cell r="I279">
            <v>0.15147397403971133</v>
          </cell>
          <cell r="J279">
            <v>5.4772212974502035E-2</v>
          </cell>
          <cell r="K279">
            <v>0.13750684575001015</v>
          </cell>
          <cell r="L279">
            <v>0.25566758530821665</v>
          </cell>
          <cell r="M279">
            <v>0.46181893733358265</v>
          </cell>
          <cell r="N279">
            <v>0.50997000358793243</v>
          </cell>
          <cell r="O279">
            <v>0.4440992520517647</v>
          </cell>
          <cell r="P279">
            <v>1.1960584090013211</v>
          </cell>
        </row>
        <row r="280">
          <cell r="B280" t="str">
            <v>ITOT-SWSTG-CHP</v>
          </cell>
          <cell r="C280" t="str">
            <v>VAR_fin</v>
          </cell>
          <cell r="D280" t="str">
            <v>ITOT_LTH_CHP</v>
          </cell>
          <cell r="E280">
            <v>3.7602651982182058E-3</v>
          </cell>
          <cell r="F280">
            <v>1.7197200190840918E-3</v>
          </cell>
          <cell r="G280">
            <v>0.39473195240320857</v>
          </cell>
          <cell r="H280">
            <v>9.3993034847893835E-3</v>
          </cell>
          <cell r="I280">
            <v>0.16849790309329624</v>
          </cell>
          <cell r="J280">
            <v>5.8901127234511574E-2</v>
          </cell>
          <cell r="K280">
            <v>0.14338258816021893</v>
          </cell>
          <cell r="L280">
            <v>0.2582563607441426</v>
          </cell>
          <cell r="M280">
            <v>0.46649004965782759</v>
          </cell>
          <cell r="N280">
            <v>0.51512749031958083</v>
          </cell>
          <cell r="O280">
            <v>0.44859137765534107</v>
          </cell>
          <cell r="P280">
            <v>1.2081460816445855</v>
          </cell>
        </row>
        <row r="281">
          <cell r="B281" t="str">
            <v>ITOT-SWSTG-CHP</v>
          </cell>
          <cell r="C281" t="str">
            <v>VAR_fin</v>
          </cell>
          <cell r="D281" t="str">
            <v>AUX_ITOT-CHP_IN</v>
          </cell>
          <cell r="E281">
            <v>3.7602651982182058E-3</v>
          </cell>
          <cell r="F281">
            <v>1.7197200190840918E-3</v>
          </cell>
          <cell r="G281">
            <v>0.39473195240320857</v>
          </cell>
          <cell r="H281">
            <v>9.3993034847893835E-3</v>
          </cell>
          <cell r="I281">
            <v>0.16849790309329624</v>
          </cell>
          <cell r="J281">
            <v>5.8901127234511574E-2</v>
          </cell>
          <cell r="K281">
            <v>0.14338258816021893</v>
          </cell>
          <cell r="L281">
            <v>0.2582563607441426</v>
          </cell>
          <cell r="M281">
            <v>0.46649004965782759</v>
          </cell>
          <cell r="N281">
            <v>0.51512749031958083</v>
          </cell>
          <cell r="O281">
            <v>0.44859137765534107</v>
          </cell>
          <cell r="P281">
            <v>1.2081460816445855</v>
          </cell>
        </row>
        <row r="282">
          <cell r="B282" t="str">
            <v>ITOT-SWSTG-CHP</v>
          </cell>
          <cell r="C282" t="str">
            <v>VAR_ncap</v>
          </cell>
          <cell r="D282" t="str">
            <v>-</v>
          </cell>
          <cell r="E282">
            <v>1.54477711532949E-2</v>
          </cell>
          <cell r="F282">
            <v>2.3374950122512399E-4</v>
          </cell>
          <cell r="G282">
            <v>5.4762193407872101E-3</v>
          </cell>
          <cell r="H282">
            <v>1.4084449748241401E-4</v>
          </cell>
          <cell r="I282">
            <v>3.1960821276102898E-2</v>
          </cell>
          <cell r="J282">
            <v>1.87039513291095E-3</v>
          </cell>
          <cell r="K282">
            <v>5.1984296692300798E-4</v>
          </cell>
          <cell r="L282">
            <v>4.5008363550173902E-2</v>
          </cell>
          <cell r="M282">
            <v>3.4224589578015402E-4</v>
          </cell>
          <cell r="N282">
            <v>5.4749518199707099E-3</v>
          </cell>
          <cell r="O282">
            <v>3.2659194007123998E-2</v>
          </cell>
          <cell r="P282">
            <v>3.9861128105435399E-2</v>
          </cell>
        </row>
        <row r="283">
          <cell r="B283" t="str">
            <v>ITOT-SWSTG-CHP</v>
          </cell>
          <cell r="C283" t="str">
            <v>VAR_cap</v>
          </cell>
          <cell r="D283" t="str">
            <v>-</v>
          </cell>
          <cell r="E283">
            <v>1.545708281676866E-2</v>
          </cell>
          <cell r="F283">
            <v>1.566070399084012E-2</v>
          </cell>
          <cell r="G283">
            <v>2.1058364912769998E-2</v>
          </cell>
          <cell r="H283">
            <v>2.0876319625714092E-2</v>
          </cell>
          <cell r="I283">
            <v>4.1413431063689533E-2</v>
          </cell>
          <cell r="J283">
            <v>3.4897844141112869E-2</v>
          </cell>
          <cell r="K283">
            <v>3.4097729019467678E-2</v>
          </cell>
          <cell r="L283">
            <v>4.724559663029506E-2</v>
          </cell>
          <cell r="M283">
            <v>4.5791670967496263E-2</v>
          </cell>
          <cell r="N283">
            <v>5.0541577031644414E-2</v>
          </cell>
          <cell r="O283">
            <v>4.6016419958070529E-2</v>
          </cell>
          <cell r="P283">
            <v>7.7779251753577444E-2</v>
          </cell>
        </row>
        <row r="284">
          <cell r="B284" t="str">
            <v>D-ELFO</v>
          </cell>
          <cell r="C284" t="str">
            <v>VAR_fout</v>
          </cell>
          <cell r="D284" t="str">
            <v>CO2</v>
          </cell>
          <cell r="E284">
            <v>32.832947816660202</v>
          </cell>
          <cell r="F284">
            <v>79.221606999191195</v>
          </cell>
          <cell r="G284">
            <v>12.2373212179319</v>
          </cell>
          <cell r="H284">
            <v>6.3603812352808102</v>
          </cell>
          <cell r="I284">
            <v>1.6163865827795101</v>
          </cell>
          <cell r="J284">
            <v>38.814221625436097</v>
          </cell>
          <cell r="K284">
            <v>6.9473384813244703</v>
          </cell>
          <cell r="L284">
            <v>5.3344159839105098E-3</v>
          </cell>
          <cell r="M284">
            <v>6.6395760037818802E-2</v>
          </cell>
          <cell r="N284">
            <v>9.1846385592715005E-2</v>
          </cell>
          <cell r="O284">
            <v>8.8089976788036706E-2</v>
          </cell>
          <cell r="P284">
            <v>0.14914010968474101</v>
          </cell>
        </row>
        <row r="285">
          <cell r="B285" t="str">
            <v>D-ELFO</v>
          </cell>
          <cell r="C285" t="str">
            <v>VAR_fout</v>
          </cell>
          <cell r="D285" t="str">
            <v>ELFO</v>
          </cell>
          <cell r="E285">
            <v>0.43805426492205157</v>
          </cell>
          <cell r="F285">
            <v>1.0569676233081047</v>
          </cell>
          <cell r="G285">
            <v>0.16326924955596311</v>
          </cell>
          <cell r="H285">
            <v>8.4859639841146736E-2</v>
          </cell>
          <cell r="I285">
            <v>2.1565685795353923E-2</v>
          </cell>
          <cell r="J285">
            <v>0.51785588725068632</v>
          </cell>
          <cell r="K285">
            <v>9.2690771130121544E-2</v>
          </cell>
          <cell r="L285">
            <v>7.1171302853124794E-5</v>
          </cell>
          <cell r="M285">
            <v>8.8584631571062553E-4</v>
          </cell>
          <cell r="N285">
            <v>1.2254062946534636E-3</v>
          </cell>
          <cell r="O285">
            <v>1.1752886230125053E-3</v>
          </cell>
          <cell r="P285">
            <v>1.9898140576093092E-3</v>
          </cell>
        </row>
        <row r="286">
          <cell r="B286" t="str">
            <v>D-ELFO</v>
          </cell>
          <cell r="C286" t="str">
            <v>VAR_fin</v>
          </cell>
          <cell r="D286" t="str">
            <v>LFO</v>
          </cell>
          <cell r="E286">
            <v>0.44549454296689511</v>
          </cell>
          <cell r="F286">
            <v>1.0749200406945887</v>
          </cell>
          <cell r="G286">
            <v>0.16604235031115266</v>
          </cell>
          <cell r="H286">
            <v>8.6300966557405864E-2</v>
          </cell>
          <cell r="I286">
            <v>2.193197534300555E-2</v>
          </cell>
          <cell r="J286">
            <v>0.5266515824346828</v>
          </cell>
          <cell r="K286">
            <v>9.4265108294768918E-2</v>
          </cell>
          <cell r="L286">
            <v>7.2380135466899845E-5</v>
          </cell>
          <cell r="M286">
            <v>9.0089226645615709E-4</v>
          </cell>
          <cell r="N286">
            <v>1.2462196145551566E-3</v>
          </cell>
          <cell r="O286">
            <v>1.1952507026870647E-3</v>
          </cell>
          <cell r="P286">
            <v>2.023610714854014E-3</v>
          </cell>
        </row>
        <row r="287">
          <cell r="B287" t="str">
            <v>ENUC_SMR_BMGL_V</v>
          </cell>
          <cell r="C287" t="str">
            <v>VAR_fout</v>
          </cell>
          <cell r="D287" t="str">
            <v>LTH</v>
          </cell>
          <cell r="E287"/>
          <cell r="F287"/>
          <cell r="G287"/>
          <cell r="H287"/>
          <cell r="I287"/>
          <cell r="J287"/>
          <cell r="K287"/>
          <cell r="L287"/>
          <cell r="M287">
            <v>8.5890351866453746E-2</v>
          </cell>
          <cell r="N287">
            <v>0.43936983993238926</v>
          </cell>
          <cell r="O287">
            <v>0.35548619071525162</v>
          </cell>
          <cell r="P287">
            <v>0.34809711229938595</v>
          </cell>
        </row>
        <row r="288">
          <cell r="B288" t="str">
            <v>ENUC_SMR_BMGL_V</v>
          </cell>
          <cell r="C288" t="str">
            <v>VAR_fout</v>
          </cell>
          <cell r="D288" t="str">
            <v>ELC</v>
          </cell>
          <cell r="E288"/>
          <cell r="F288"/>
          <cell r="G288"/>
          <cell r="H288"/>
          <cell r="I288"/>
          <cell r="J288"/>
          <cell r="K288"/>
          <cell r="L288"/>
          <cell r="M288">
            <v>0.18502542793053636</v>
          </cell>
          <cell r="N288">
            <v>0.40688668093870051</v>
          </cell>
          <cell r="O288">
            <v>0.47998094309945533</v>
          </cell>
          <cell r="P288">
            <v>0.46722300002141415</v>
          </cell>
        </row>
        <row r="289">
          <cell r="B289" t="str">
            <v>ENUC_SMR_BMGL_V</v>
          </cell>
          <cell r="C289" t="str">
            <v>VAR_fin</v>
          </cell>
          <cell r="D289" t="str">
            <v>URN</v>
          </cell>
          <cell r="E289"/>
          <cell r="F289"/>
          <cell r="G289"/>
          <cell r="H289"/>
          <cell r="I289"/>
          <cell r="J289"/>
          <cell r="K289"/>
          <cell r="L289"/>
          <cell r="M289">
            <v>0.59618955378621341</v>
          </cell>
          <cell r="N289">
            <v>1.4224565336168113</v>
          </cell>
          <cell r="O289">
            <v>1.60560333661473</v>
          </cell>
          <cell r="P289">
            <v>1.5638417476408761</v>
          </cell>
        </row>
        <row r="290">
          <cell r="B290" t="str">
            <v>ENUC_SMR_BMGL_V</v>
          </cell>
          <cell r="C290" t="str">
            <v>VAR_ncap</v>
          </cell>
          <cell r="D290" t="str">
            <v>-</v>
          </cell>
          <cell r="E290"/>
          <cell r="F290"/>
          <cell r="G290"/>
          <cell r="H290"/>
          <cell r="I290"/>
          <cell r="J290"/>
          <cell r="K290"/>
          <cell r="L290"/>
          <cell r="M290">
            <v>1.7626440708420701E-2</v>
          </cell>
          <cell r="N290">
            <v>1.6975406781149099E-3</v>
          </cell>
          <cell r="O290">
            <v>9.2257494817431706E-5</v>
          </cell>
        </row>
        <row r="291">
          <cell r="B291" t="str">
            <v>ENUC_SMR_BMGL_V</v>
          </cell>
          <cell r="C291" t="str">
            <v>VAR_cap</v>
          </cell>
          <cell r="D291" t="str">
            <v>-</v>
          </cell>
          <cell r="E291"/>
          <cell r="F291"/>
          <cell r="G291"/>
          <cell r="H291"/>
          <cell r="I291"/>
          <cell r="J291"/>
          <cell r="K291"/>
          <cell r="L291"/>
          <cell r="M291">
            <v>7.1828848424895604E-3</v>
          </cell>
          <cell r="N291">
            <v>1.7626440708420701E-2</v>
          </cell>
          <cell r="O291">
            <v>1.9353228275429599E-2</v>
          </cell>
          <cell r="P291">
            <v>1.94162388813531E-2</v>
          </cell>
        </row>
        <row r="292">
          <cell r="B292" t="str">
            <v>ENUC_SMR_BMGL_VI</v>
          </cell>
          <cell r="C292" t="str">
            <v>VAR_fout</v>
          </cell>
          <cell r="D292" t="str">
            <v>LTH</v>
          </cell>
          <cell r="E292"/>
          <cell r="F292"/>
          <cell r="G292"/>
          <cell r="H292"/>
          <cell r="I292"/>
          <cell r="J292"/>
          <cell r="K292"/>
          <cell r="L292"/>
          <cell r="O292">
            <v>0.35055555150680173</v>
          </cell>
          <cell r="P292">
            <v>0.3426317698142593</v>
          </cell>
        </row>
        <row r="293">
          <cell r="B293" t="str">
            <v>ENUC_SMR_BMGL_VI</v>
          </cell>
          <cell r="C293" t="str">
            <v>VAR_fout</v>
          </cell>
          <cell r="D293" t="str">
            <v>ELC</v>
          </cell>
          <cell r="E293"/>
          <cell r="F293"/>
          <cell r="G293"/>
          <cell r="H293"/>
          <cell r="I293"/>
          <cell r="J293"/>
          <cell r="K293"/>
          <cell r="L293"/>
          <cell r="O293">
            <v>0.4722739087636959</v>
          </cell>
          <cell r="P293">
            <v>0.46491436911644612</v>
          </cell>
        </row>
        <row r="294">
          <cell r="B294" t="str">
            <v>ENUC_SMR_BMGL_VI</v>
          </cell>
          <cell r="C294" t="str">
            <v>VAR_fin</v>
          </cell>
          <cell r="D294" t="str">
            <v>URN</v>
          </cell>
          <cell r="E294"/>
          <cell r="F294"/>
          <cell r="G294"/>
          <cell r="H294"/>
          <cell r="I294"/>
          <cell r="J294"/>
          <cell r="K294"/>
          <cell r="L294"/>
          <cell r="O294">
            <v>1.5801676890453595</v>
          </cell>
          <cell r="P294">
            <v>1.5544492431609702</v>
          </cell>
        </row>
        <row r="295">
          <cell r="B295" t="str">
            <v>ENUC_SMR_BMGL_VI</v>
          </cell>
          <cell r="C295" t="str">
            <v>VAR_ncap</v>
          </cell>
          <cell r="D295" t="str">
            <v>-</v>
          </cell>
          <cell r="E295"/>
          <cell r="F295"/>
          <cell r="G295"/>
          <cell r="H295"/>
          <cell r="I295"/>
          <cell r="J295"/>
          <cell r="K295"/>
          <cell r="L295"/>
          <cell r="N295">
            <v>1.8877430340576901E-2</v>
          </cell>
          <cell r="O295">
            <v>4.21932745289628E-4</v>
          </cell>
        </row>
        <row r="296">
          <cell r="B296" t="str">
            <v>ENUC_SMR_BMGL_VI</v>
          </cell>
          <cell r="C296" t="str">
            <v>VAR_cap</v>
          </cell>
          <cell r="D296" t="str">
            <v>-</v>
          </cell>
          <cell r="E296"/>
          <cell r="F296"/>
          <cell r="G296"/>
          <cell r="H296"/>
          <cell r="I296"/>
          <cell r="J296"/>
          <cell r="K296"/>
          <cell r="L296"/>
          <cell r="O296">
            <v>1.9011188797238201E-2</v>
          </cell>
          <cell r="P296">
            <v>1.9299363085866501E-2</v>
          </cell>
        </row>
        <row r="297">
          <cell r="B297" t="str">
            <v>EHYD-DAM00</v>
          </cell>
          <cell r="C297" t="str">
            <v>VAR_fout</v>
          </cell>
          <cell r="D297" t="str">
            <v>ELC</v>
          </cell>
          <cell r="E297">
            <v>66.745704970850426</v>
          </cell>
          <cell r="F297">
            <v>49.71405781454596</v>
          </cell>
          <cell r="G297">
            <v>68.472949630632186</v>
          </cell>
          <cell r="H297">
            <v>66.752910100593056</v>
          </cell>
          <cell r="I297">
            <v>68.804460703067519</v>
          </cell>
          <cell r="J297">
            <v>71.374755273329598</v>
          </cell>
          <cell r="K297">
            <v>71.395956083874907</v>
          </cell>
          <cell r="L297">
            <v>71.39985826665071</v>
          </cell>
          <cell r="M297">
            <v>71.402267960367837</v>
          </cell>
          <cell r="N297">
            <v>71.404481159674447</v>
          </cell>
          <cell r="O297">
            <v>71.404605938162447</v>
          </cell>
          <cell r="P297">
            <v>71.408501932590411</v>
          </cell>
        </row>
        <row r="298">
          <cell r="B298" t="str">
            <v>EHYD-DAM00</v>
          </cell>
          <cell r="C298" t="str">
            <v>VAR_fin</v>
          </cell>
          <cell r="D298" t="str">
            <v>HYDD</v>
          </cell>
          <cell r="E298">
            <v>66.745704970850426</v>
          </cell>
          <cell r="F298">
            <v>49.71405781454596</v>
          </cell>
          <cell r="G298">
            <v>68.472949630632186</v>
          </cell>
          <cell r="H298">
            <v>66.752910100593056</v>
          </cell>
          <cell r="I298">
            <v>68.804460703067519</v>
          </cell>
          <cell r="J298">
            <v>71.374755273329598</v>
          </cell>
          <cell r="K298">
            <v>71.395956083874907</v>
          </cell>
          <cell r="L298">
            <v>71.39985826665071</v>
          </cell>
          <cell r="M298">
            <v>71.402267960367837</v>
          </cell>
          <cell r="N298">
            <v>71.404481159674447</v>
          </cell>
          <cell r="O298">
            <v>71.404605938162447</v>
          </cell>
          <cell r="P298">
            <v>71.408501932590411</v>
          </cell>
        </row>
        <row r="299">
          <cell r="B299" t="str">
            <v>EHYD-DAM00</v>
          </cell>
          <cell r="C299" t="str">
            <v>VAR_cap</v>
          </cell>
          <cell r="D299" t="str">
            <v>-</v>
          </cell>
          <cell r="E299">
            <v>7.3394300010600002</v>
          </cell>
          <cell r="F299">
            <v>7.3394300010600002</v>
          </cell>
          <cell r="G299">
            <v>7.3394300010600002</v>
          </cell>
          <cell r="H299">
            <v>7.3394300010600002</v>
          </cell>
          <cell r="I299">
            <v>7.3394300010600002</v>
          </cell>
          <cell r="J299">
            <v>7.3394300010600002</v>
          </cell>
          <cell r="K299">
            <v>7.3394300010600002</v>
          </cell>
          <cell r="L299">
            <v>7.3394300010600002</v>
          </cell>
          <cell r="M299">
            <v>7.3394300010600002</v>
          </cell>
          <cell r="N299">
            <v>7.3394300010600002</v>
          </cell>
          <cell r="O299">
            <v>7.3394300010600002</v>
          </cell>
          <cell r="P299">
            <v>7.3394300010600002</v>
          </cell>
        </row>
        <row r="300">
          <cell r="B300" t="str">
            <v>RHES-SHSTG-CHPWOD</v>
          </cell>
          <cell r="C300" t="str">
            <v>VAR_fout</v>
          </cell>
          <cell r="D300" t="str">
            <v>AUX_RES-CHPWOD_OUT</v>
          </cell>
          <cell r="E300">
            <v>9.1474405832111716E-5</v>
          </cell>
          <cell r="F300">
            <v>1.1792350310576914E-4</v>
          </cell>
          <cell r="G300">
            <v>1.2611959103871282E-4</v>
          </cell>
          <cell r="H300">
            <v>4.4344466175703584E-3</v>
          </cell>
          <cell r="I300">
            <v>5.725158491833012E-3</v>
          </cell>
          <cell r="J300">
            <v>9.5540531339295409E-3</v>
          </cell>
          <cell r="K300">
            <v>8.1433517617385022E-3</v>
          </cell>
          <cell r="L300">
            <v>7.979791690919542E-3</v>
          </cell>
          <cell r="M300">
            <v>2.1172053479427438E-2</v>
          </cell>
          <cell r="N300">
            <v>2.9557645700645254E-2</v>
          </cell>
          <cell r="O300">
            <v>1.5725050766850376E-2</v>
          </cell>
          <cell r="P300">
            <v>3.4355256126022679E-2</v>
          </cell>
        </row>
        <row r="301">
          <cell r="B301" t="str">
            <v>RHES-SHSTG-CHPWOD</v>
          </cell>
          <cell r="C301" t="str">
            <v>VAR_fout</v>
          </cell>
          <cell r="D301" t="str">
            <v>RHES_LTH_CHPWOD</v>
          </cell>
          <cell r="E301">
            <v>9.147440583211154E-5</v>
          </cell>
          <cell r="F301">
            <v>1.1800211877450599E-4</v>
          </cell>
          <cell r="G301">
            <v>1.2625096561271132E-4</v>
          </cell>
          <cell r="H301">
            <v>4.4344466175703584E-3</v>
          </cell>
          <cell r="I301">
            <v>5.7304205860350564E-3</v>
          </cell>
          <cell r="J301">
            <v>9.5540531339295132E-3</v>
          </cell>
          <cell r="K301">
            <v>8.1500048269032982E-3</v>
          </cell>
          <cell r="L301">
            <v>7.9797916909195368E-3</v>
          </cell>
          <cell r="M301">
            <v>2.1172053479427414E-2</v>
          </cell>
          <cell r="N301">
            <v>2.9557645700645223E-2</v>
          </cell>
          <cell r="O301">
            <v>1.5725050766850362E-2</v>
          </cell>
          <cell r="P301">
            <v>3.4355256126022637E-2</v>
          </cell>
        </row>
        <row r="302">
          <cell r="B302" t="str">
            <v>RHES-SHSTG-CHPWOD</v>
          </cell>
          <cell r="C302" t="str">
            <v>VAR_fin</v>
          </cell>
          <cell r="D302" t="str">
            <v>AUX_RES-CHPWOD_IN</v>
          </cell>
          <cell r="E302">
            <v>7.1769289859475516E-5</v>
          </cell>
          <cell r="F302">
            <v>8.1952513083864773E-5</v>
          </cell>
          <cell r="G302">
            <v>9.2467328929746051E-5</v>
          </cell>
          <cell r="H302">
            <v>5.5493328451775752E-3</v>
          </cell>
          <cell r="I302">
            <v>6.952238919747702E-3</v>
          </cell>
          <cell r="J302">
            <v>1.1246337083734674E-2</v>
          </cell>
          <cell r="K302">
            <v>9.3205658032598521E-3</v>
          </cell>
          <cell r="L302">
            <v>8.8727097852201557E-3</v>
          </cell>
          <cell r="M302">
            <v>2.3530778438838038E-2</v>
          </cell>
          <cell r="N302">
            <v>3.2848103128610431E-2</v>
          </cell>
          <cell r="O302">
            <v>1.7478553203463091E-2</v>
          </cell>
          <cell r="P302">
            <v>3.8178781379024383E-2</v>
          </cell>
        </row>
        <row r="303">
          <cell r="B303" t="str">
            <v>RHES-SHSTG-CHPWOD</v>
          </cell>
          <cell r="C303" t="str">
            <v>VAR_fin</v>
          </cell>
          <cell r="D303" t="str">
            <v>RHES_LTH_CHPWOD</v>
          </cell>
          <cell r="E303">
            <v>7.1769289859475516E-5</v>
          </cell>
          <cell r="F303">
            <v>8.1952513083864773E-5</v>
          </cell>
          <cell r="G303">
            <v>9.2467328929746051E-5</v>
          </cell>
          <cell r="H303">
            <v>5.5493328451775752E-3</v>
          </cell>
          <cell r="I303">
            <v>6.952238919747702E-3</v>
          </cell>
          <cell r="J303">
            <v>1.1246337083734674E-2</v>
          </cell>
          <cell r="K303">
            <v>9.3205658032598521E-3</v>
          </cell>
          <cell r="L303">
            <v>8.8727097852201557E-3</v>
          </cell>
          <cell r="M303">
            <v>2.3530778438838038E-2</v>
          </cell>
          <cell r="N303">
            <v>3.2848103128610431E-2</v>
          </cell>
          <cell r="O303">
            <v>1.7478553203463091E-2</v>
          </cell>
          <cell r="P303">
            <v>3.8178781379024383E-2</v>
          </cell>
        </row>
        <row r="304">
          <cell r="B304" t="str">
            <v>RHES-SHSTG-CHPWOD</v>
          </cell>
          <cell r="C304" t="str">
            <v>VAR_ncap</v>
          </cell>
          <cell r="D304" t="str">
            <v>-</v>
          </cell>
          <cell r="E304">
            <v>9.0859992632861004E-3</v>
          </cell>
          <cell r="F304">
            <v>2.25080771230778E-4</v>
          </cell>
          <cell r="G304">
            <v>3.9193132413473499E-4</v>
          </cell>
          <cell r="H304">
            <v>3.3947500191389401E-4</v>
          </cell>
          <cell r="I304">
            <v>1.04047648354229E-2</v>
          </cell>
          <cell r="J304">
            <v>4.2353305645860904E-3</v>
          </cell>
          <cell r="K304">
            <v>6.9095527045678104E-4</v>
          </cell>
          <cell r="L304">
            <v>1.6500811574087799E-2</v>
          </cell>
          <cell r="M304">
            <v>4.5549085295893001E-4</v>
          </cell>
          <cell r="N304">
            <v>1.1749114199455801E-2</v>
          </cell>
          <cell r="O304">
            <v>7.1982533284158396E-3</v>
          </cell>
          <cell r="P304">
            <v>2.7848067241414701E-2</v>
          </cell>
        </row>
        <row r="305">
          <cell r="B305" t="str">
            <v>RHES-SHSTG-CHPWOD</v>
          </cell>
          <cell r="C305" t="str">
            <v>VAR_cap</v>
          </cell>
          <cell r="D305" t="str">
            <v>-</v>
          </cell>
          <cell r="E305">
            <v>9.0859992632861004E-3</v>
          </cell>
          <cell r="F305">
            <v>9.2826897627508852E-3</v>
          </cell>
          <cell r="G305">
            <v>9.6023459371691426E-3</v>
          </cell>
          <cell r="H305">
            <v>9.8261123933329527E-3</v>
          </cell>
          <cell r="I305">
            <v>1.3334788495333377E-2</v>
          </cell>
          <cell r="J305">
            <v>1.4822187846325859E-2</v>
          </cell>
          <cell r="K305">
            <v>1.5162060254457618E-2</v>
          </cell>
          <cell r="L305">
            <v>2.124760001964968E-2</v>
          </cell>
          <cell r="M305">
            <v>1.7895357675021394E-2</v>
          </cell>
          <cell r="N305">
            <v>2.8448820637756455E-2</v>
          </cell>
          <cell r="O305">
            <v>2.1841880532832682E-2</v>
          </cell>
          <cell r="P305">
            <v>4.6569604124956088E-2</v>
          </cell>
        </row>
        <row r="306">
          <cell r="B306" t="str">
            <v>ENUC_GOE_EXT</v>
          </cell>
          <cell r="C306" t="str">
            <v>VAR_fout</v>
          </cell>
          <cell r="D306" t="str">
            <v>ELC</v>
          </cell>
          <cell r="E306"/>
          <cell r="F306"/>
          <cell r="G306">
            <v>21.317221168292395</v>
          </cell>
          <cell r="H306">
            <v>23.731510791043497</v>
          </cell>
          <cell r="I306">
            <v>24.10334769391665</v>
          </cell>
          <cell r="J306"/>
          <cell r="K306"/>
          <cell r="L306"/>
        </row>
        <row r="307">
          <cell r="B307" t="str">
            <v>ENUC_GOE_EXT</v>
          </cell>
          <cell r="C307" t="str">
            <v>VAR_fin</v>
          </cell>
          <cell r="D307" t="str">
            <v>URN</v>
          </cell>
          <cell r="E307"/>
          <cell r="F307"/>
          <cell r="G307">
            <v>64.289957515041948</v>
          </cell>
          <cell r="H307">
            <v>71.571139994235878</v>
          </cell>
          <cell r="I307">
            <v>72.692551575019138</v>
          </cell>
          <cell r="J307"/>
          <cell r="K307"/>
          <cell r="L307"/>
        </row>
        <row r="308">
          <cell r="B308" t="str">
            <v>ENUC_GOE_EXT</v>
          </cell>
          <cell r="C308" t="str">
            <v>VAR_ncap</v>
          </cell>
          <cell r="D308" t="str">
            <v>-</v>
          </cell>
          <cell r="E308"/>
          <cell r="F308"/>
          <cell r="G308">
            <v>0.82027863558721104</v>
          </cell>
          <cell r="H308"/>
          <cell r="I308"/>
          <cell r="J308"/>
          <cell r="K308"/>
          <cell r="L308"/>
        </row>
        <row r="309">
          <cell r="B309" t="str">
            <v>ENUC_GOE_EXT</v>
          </cell>
          <cell r="C309" t="str">
            <v>VAR_cap</v>
          </cell>
          <cell r="D309" t="str">
            <v>-</v>
          </cell>
          <cell r="E309"/>
          <cell r="F309"/>
          <cell r="G309">
            <v>0.82027863558721104</v>
          </cell>
          <cell r="H309">
            <v>0.82027808534720614</v>
          </cell>
          <cell r="I309">
            <v>0.82027756854696032</v>
          </cell>
          <cell r="J309"/>
          <cell r="K309"/>
          <cell r="L309"/>
        </row>
        <row r="310">
          <cell r="B310" t="str">
            <v>ESOL-PV_A</v>
          </cell>
          <cell r="C310" t="str">
            <v>VAR_fout</v>
          </cell>
          <cell r="D310" t="str">
            <v>ELC35</v>
          </cell>
          <cell r="E310"/>
          <cell r="F310"/>
          <cell r="G310"/>
          <cell r="H310">
            <v>0.34127997805513988</v>
          </cell>
          <cell r="I310">
            <v>1.2719934834769901</v>
          </cell>
          <cell r="J310">
            <v>10.792662932942553</v>
          </cell>
          <cell r="K310">
            <v>14.4000003670385</v>
          </cell>
          <cell r="L310">
            <v>17.999941254365126</v>
          </cell>
          <cell r="M310">
            <v>17.658662942751974</v>
          </cell>
          <cell r="N310">
            <v>16.727952116165824</v>
          </cell>
          <cell r="O310">
            <v>6.7471915111490031</v>
          </cell>
          <cell r="P310">
            <v>4.2682135769075771</v>
          </cell>
        </row>
        <row r="311">
          <cell r="B311" t="str">
            <v>ESOL-PV_A</v>
          </cell>
          <cell r="C311" t="str">
            <v>VAR_fin</v>
          </cell>
          <cell r="D311" t="str">
            <v>SOL</v>
          </cell>
          <cell r="E311"/>
          <cell r="F311"/>
          <cell r="G311"/>
          <cell r="H311">
            <v>0.34127997805513988</v>
          </cell>
          <cell r="I311">
            <v>1.2719934834769901</v>
          </cell>
          <cell r="J311">
            <v>10.792662932942553</v>
          </cell>
          <cell r="K311">
            <v>14.4000003670385</v>
          </cell>
          <cell r="L311">
            <v>17.999941254365126</v>
          </cell>
          <cell r="M311">
            <v>17.658662942751974</v>
          </cell>
          <cell r="N311">
            <v>16.727952116165824</v>
          </cell>
          <cell r="O311">
            <v>6.7471915111490031</v>
          </cell>
          <cell r="P311">
            <v>4.2682135769075771</v>
          </cell>
        </row>
        <row r="312">
          <cell r="B312" t="str">
            <v>ESOL-PV_A</v>
          </cell>
          <cell r="C312" t="str">
            <v>VAR_fin</v>
          </cell>
          <cell r="D312" t="str">
            <v>SOLPVC</v>
          </cell>
          <cell r="E312"/>
          <cell r="F312"/>
          <cell r="G312"/>
          <cell r="H312">
            <v>0.34127997805513999</v>
          </cell>
          <cell r="I312">
            <v>1.2719934834769899</v>
          </cell>
          <cell r="J312">
            <v>10.7926629329426</v>
          </cell>
          <cell r="K312">
            <v>14.4000003670385</v>
          </cell>
          <cell r="L312">
            <v>17.999941254365101</v>
          </cell>
          <cell r="M312">
            <v>17.658662942751999</v>
          </cell>
          <cell r="N312">
            <v>16.727952116165799</v>
          </cell>
          <cell r="O312">
            <v>6.7471915111490004</v>
          </cell>
          <cell r="P312">
            <v>4.2682135769075797</v>
          </cell>
        </row>
        <row r="313">
          <cell r="B313" t="str">
            <v>ESOL-PV_A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>
            <v>0.18449520612637599</v>
          </cell>
          <cell r="I313">
            <v>1.7479877926349801</v>
          </cell>
          <cell r="J313">
            <v>5.9236914682517398E-2</v>
          </cell>
          <cell r="K313">
            <v>0.61906529153895695</v>
          </cell>
          <cell r="L313">
            <v>5.1817736329283995E-7</v>
          </cell>
          <cell r="M313">
            <v>6.3530136854017797E-7</v>
          </cell>
          <cell r="N313">
            <v>2.3184095729374801E-6</v>
          </cell>
          <cell r="O313">
            <v>1.0315560880727E-5</v>
          </cell>
        </row>
        <row r="314">
          <cell r="B314" t="str">
            <v>ESOL-PV_A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>
            <v>4.9500662319412699E-2</v>
          </cell>
          <cell r="I314">
            <v>0.18449520612637599</v>
          </cell>
          <cell r="J314">
            <v>1.56541091488081</v>
          </cell>
          <cell r="K314">
            <v>2.0886345661123298</v>
          </cell>
          <cell r="L314">
            <v>2.6107852049828302</v>
          </cell>
          <cell r="M314">
            <v>2.5612850739960198</v>
          </cell>
          <cell r="N314">
            <v>2.4262911523351902</v>
          </cell>
          <cell r="O314">
            <v>0.97864030483565401</v>
          </cell>
          <cell r="P314">
            <v>0.61907907898814196</v>
          </cell>
        </row>
        <row r="315">
          <cell r="B315" t="str">
            <v>G-INTC-IND</v>
          </cell>
          <cell r="C315" t="str">
            <v>VAR_fout</v>
          </cell>
          <cell r="D315" t="str">
            <v>ELC35</v>
          </cell>
          <cell r="E315">
            <v>2.605087618898656E-2</v>
          </cell>
          <cell r="F315">
            <v>1.2303584434859653E-2</v>
          </cell>
          <cell r="G315">
            <v>1.3334880721264491E-2</v>
          </cell>
          <cell r="H315">
            <v>5.3003833567361889E-3</v>
          </cell>
          <cell r="I315">
            <v>1.32406868284191E-2</v>
          </cell>
          <cell r="J315">
            <v>8.5976668584634222E-3</v>
          </cell>
          <cell r="K315">
            <v>1.1141804258459245E-2</v>
          </cell>
          <cell r="L315">
            <v>1.4381314839789716E-2</v>
          </cell>
          <cell r="M315">
            <v>1.3794648212288476E-2</v>
          </cell>
          <cell r="N315">
            <v>2.7801362801423743E-2</v>
          </cell>
          <cell r="O315">
            <v>2.1857368780161729E-2</v>
          </cell>
          <cell r="P315">
            <v>4.6680339323271682E-2</v>
          </cell>
        </row>
        <row r="316">
          <cell r="B316" t="str">
            <v>G-INTC-IND</v>
          </cell>
          <cell r="C316" t="str">
            <v>VAR_fout</v>
          </cell>
          <cell r="D316" t="str">
            <v>ITOT_ELC</v>
          </cell>
          <cell r="E316">
            <v>55.867713409768633</v>
          </cell>
          <cell r="F316">
            <v>57.502186239135924</v>
          </cell>
          <cell r="G316">
            <v>56.667187784013436</v>
          </cell>
          <cell r="H316">
            <v>60.548979472937411</v>
          </cell>
          <cell r="I316">
            <v>54.923686622051619</v>
          </cell>
          <cell r="J316">
            <v>47.505485722396443</v>
          </cell>
          <cell r="K316">
            <v>48.115391771440578</v>
          </cell>
          <cell r="L316">
            <v>45.059434500522869</v>
          </cell>
          <cell r="M316">
            <v>44.005765324991231</v>
          </cell>
          <cell r="N316">
            <v>44.92780443167765</v>
          </cell>
          <cell r="O316">
            <v>41.79162130974391</v>
          </cell>
          <cell r="P316">
            <v>41.287051859957799</v>
          </cell>
        </row>
        <row r="317">
          <cell r="B317" t="str">
            <v>G-INTC-IND</v>
          </cell>
          <cell r="C317" t="str">
            <v>VAR_fout</v>
          </cell>
          <cell r="D317" t="str">
            <v>ELC13</v>
          </cell>
          <cell r="E317">
            <v>2.3677205637439993E-2</v>
          </cell>
          <cell r="F317">
            <v>8.5379517863705037E-3</v>
          </cell>
          <cell r="G317">
            <v>8.7999710039979723E-3</v>
          </cell>
          <cell r="H317">
            <v>4.1766077608371473E-3</v>
          </cell>
          <cell r="I317">
            <v>9.2938957472210523E-3</v>
          </cell>
          <cell r="J317">
            <v>6.747129402709353E-3</v>
          </cell>
          <cell r="K317">
            <v>9.0162080311514108E-3</v>
          </cell>
          <cell r="L317">
            <v>1.1893821720016885E-2</v>
          </cell>
          <cell r="M317">
            <v>1.1204794257274268E-2</v>
          </cell>
          <cell r="N317">
            <v>2.2059813706819458E-2</v>
          </cell>
          <cell r="O317">
            <v>1.7197061068169688E-2</v>
          </cell>
          <cell r="P317">
            <v>3.6489093768406755E-2</v>
          </cell>
        </row>
        <row r="318">
          <cell r="B318" t="str">
            <v>G-INTC-IND</v>
          </cell>
          <cell r="C318" t="str">
            <v>VAR_fin</v>
          </cell>
          <cell r="D318" t="str">
            <v>ELC3</v>
          </cell>
          <cell r="E318">
            <v>25.795044518756473</v>
          </cell>
          <cell r="F318">
            <v>57.496624613636691</v>
          </cell>
          <cell r="G318">
            <v>56.662442585521354</v>
          </cell>
          <cell r="H318">
            <v>27.745309828673005</v>
          </cell>
          <cell r="I318">
            <v>54.917294309426346</v>
          </cell>
          <cell r="J318">
            <v>21.583824391491298</v>
          </cell>
          <cell r="K318">
            <v>47.615618739584164</v>
          </cell>
          <cell r="L318">
            <v>20.345993379714351</v>
          </cell>
          <cell r="M318">
            <v>43.532441002720439</v>
          </cell>
          <cell r="N318">
            <v>44.272801278131773</v>
          </cell>
          <cell r="O318">
            <v>41.463338346164569</v>
          </cell>
          <cell r="P318">
            <v>40.907082373738213</v>
          </cell>
        </row>
        <row r="319">
          <cell r="B319" t="str">
            <v>G-INTC-IND</v>
          </cell>
          <cell r="C319" t="str">
            <v>VAR_fin</v>
          </cell>
          <cell r="D319" t="str">
            <v>ELC5</v>
          </cell>
          <cell r="E319">
            <v>30.122343170697711</v>
          </cell>
          <cell r="F319">
            <v>2.6378063428196853E-2</v>
          </cell>
          <cell r="G319">
            <v>2.6854951925108641E-2</v>
          </cell>
          <cell r="H319">
            <v>32.813096438797636</v>
          </cell>
          <cell r="I319">
            <v>2.8901796910426564E-2</v>
          </cell>
          <cell r="J319">
            <v>25.93700612716631</v>
          </cell>
          <cell r="K319">
            <v>0.51986435023175526</v>
          </cell>
          <cell r="L319">
            <v>24.73971625736835</v>
          </cell>
          <cell r="M319">
            <v>0.49827098025930994</v>
          </cell>
          <cell r="N319">
            <v>0.70483112083611832</v>
          </cell>
          <cell r="O319">
            <v>0.36729454217408192</v>
          </cell>
          <cell r="P319">
            <v>0.46305799382696017</v>
          </cell>
        </row>
        <row r="320">
          <cell r="B320" t="str">
            <v>G-INTC-IND</v>
          </cell>
          <cell r="C320" t="str">
            <v>VAR_ncap</v>
          </cell>
          <cell r="D320" t="str">
            <v>-</v>
          </cell>
          <cell r="E320">
            <v>1.5470781564619999E-4</v>
          </cell>
          <cell r="F320">
            <v>7.1346369687878903E-6</v>
          </cell>
          <cell r="G320">
            <v>5.8841761689404898E-6</v>
          </cell>
          <cell r="H320">
            <v>6.3110069776933299E-6</v>
          </cell>
          <cell r="I320">
            <v>8.9359283033800393E-6</v>
          </cell>
          <cell r="J320">
            <v>1.0273322752323301E-5</v>
          </cell>
          <cell r="K320">
            <v>1.3781384957773401E-5</v>
          </cell>
          <cell r="L320">
            <v>3.0619131899284198E-6</v>
          </cell>
          <cell r="M320">
            <v>4.8521758460107096E-6</v>
          </cell>
          <cell r="N320">
            <v>2.5087473110717201E-5</v>
          </cell>
          <cell r="O320">
            <v>8.4754191661753995E-5</v>
          </cell>
        </row>
        <row r="321">
          <cell r="B321" t="str">
            <v>G-INTC-IND</v>
          </cell>
          <cell r="C321" t="str">
            <v>VAR_cap</v>
          </cell>
          <cell r="D321" t="str">
            <v>-</v>
          </cell>
          <cell r="E321">
            <v>4.4927373631622096</v>
          </cell>
          <cell r="F321">
            <v>4.4927876644228038</v>
          </cell>
          <cell r="G321">
            <v>4.4928992056148243</v>
          </cell>
          <cell r="H321">
            <v>4.4929085620397649</v>
          </cell>
          <cell r="I321">
            <v>4.4929135527292443</v>
          </cell>
          <cell r="J321">
            <v>4.4929242945227577</v>
          </cell>
          <cell r="K321">
            <v>4.4929372456343435</v>
          </cell>
          <cell r="L321">
            <v>4.4929443914339844</v>
          </cell>
          <cell r="M321">
            <v>4.4929501229626068</v>
          </cell>
          <cell r="N321">
            <v>4.4929583470350067</v>
          </cell>
          <cell r="O321">
            <v>4.4930182012074544</v>
          </cell>
          <cell r="P321">
            <v>4.4930621471877927</v>
          </cell>
        </row>
        <row r="322">
          <cell r="B322" t="str">
            <v>D-IH2R</v>
          </cell>
          <cell r="C322" t="str">
            <v>VAR_fout</v>
          </cell>
          <cell r="D322" t="str">
            <v>IH2</v>
          </cell>
          <cell r="E322"/>
          <cell r="F322"/>
          <cell r="G322"/>
          <cell r="H322"/>
          <cell r="I322">
            <v>6.1189873691506573</v>
          </cell>
          <cell r="J322">
            <v>6.9299635557790795</v>
          </cell>
          <cell r="K322">
            <v>6.9396143561165138</v>
          </cell>
          <cell r="L322">
            <v>8.0667907962300447</v>
          </cell>
          <cell r="M322">
            <v>1.2827657896557505</v>
          </cell>
          <cell r="N322">
            <v>0.28096903904626774</v>
          </cell>
          <cell r="O322">
            <v>0.19639354034712081</v>
          </cell>
          <cell r="P322">
            <v>0.35406973253983437</v>
          </cell>
        </row>
        <row r="323">
          <cell r="B323" t="str">
            <v>D-IH2R</v>
          </cell>
          <cell r="C323" t="str">
            <v>VAR_fin</v>
          </cell>
          <cell r="D323" t="str">
            <v>H2</v>
          </cell>
          <cell r="E323"/>
          <cell r="F323"/>
          <cell r="G323"/>
          <cell r="H323"/>
          <cell r="I323">
            <v>6.1189873691506573</v>
          </cell>
          <cell r="J323">
            <v>6.9299635557790795</v>
          </cell>
          <cell r="K323">
            <v>6.9396143561165138</v>
          </cell>
          <cell r="L323">
            <v>8.0667907962300447</v>
          </cell>
          <cell r="M323">
            <v>1.2827657896557505</v>
          </cell>
          <cell r="N323">
            <v>0.28096903904626774</v>
          </cell>
          <cell r="O323">
            <v>0.19639354034712081</v>
          </cell>
          <cell r="P323">
            <v>0.35406973253983437</v>
          </cell>
        </row>
        <row r="324">
          <cell r="B324" t="str">
            <v>D-IH2R</v>
          </cell>
          <cell r="C324" t="str">
            <v>VAR_ncap</v>
          </cell>
          <cell r="D324" t="str">
            <v>-</v>
          </cell>
          <cell r="E324"/>
          <cell r="F324"/>
          <cell r="G324"/>
          <cell r="H324">
            <v>3.7981613008109402E-6</v>
          </cell>
          <cell r="I324">
            <v>0.23828000605445401</v>
          </cell>
          <cell r="J324">
            <v>0.202298165055986</v>
          </cell>
          <cell r="K324">
            <v>0.284160584633594</v>
          </cell>
          <cell r="L324">
            <v>1.4232276492229899E-4</v>
          </cell>
          <cell r="M324">
            <v>1.5632086186588799E-3</v>
          </cell>
          <cell r="N324">
            <v>9.6360402194965809E-3</v>
          </cell>
          <cell r="O324">
            <v>6.0563135780844803E-3</v>
          </cell>
          <cell r="P324">
            <v>8.3763923504850003E-3</v>
          </cell>
        </row>
        <row r="325">
          <cell r="B325" t="str">
            <v>D-IH2R</v>
          </cell>
          <cell r="C325" t="str">
            <v>VAR_cap</v>
          </cell>
          <cell r="D325" t="str">
            <v>-</v>
          </cell>
          <cell r="E325"/>
          <cell r="F325"/>
          <cell r="G325"/>
          <cell r="H325">
            <v>3.7981613008109402E-6</v>
          </cell>
          <cell r="I325">
            <v>0.23828288955061799</v>
          </cell>
          <cell r="J325">
            <v>0.25233623668212102</v>
          </cell>
          <cell r="K325">
            <v>0.284160584633594</v>
          </cell>
          <cell r="L325">
            <v>0.28430290739851599</v>
          </cell>
          <cell r="M325">
            <v>4.5268844795845302E-2</v>
          </cell>
          <cell r="N325">
            <v>1.08228002590036E-2</v>
          </cell>
          <cell r="O325">
            <v>7.7630675543827396E-3</v>
          </cell>
          <cell r="P325">
            <v>1.44327059285695E-2</v>
          </cell>
        </row>
        <row r="326">
          <cell r="B326" t="str">
            <v>ESOL-PV_E</v>
          </cell>
          <cell r="C326" t="str">
            <v>VAR_fout</v>
          </cell>
          <cell r="D326" t="str">
            <v>CELC_E</v>
          </cell>
          <cell r="E326"/>
          <cell r="F326"/>
          <cell r="G326"/>
          <cell r="H326">
            <v>2.5369748474756746E-5</v>
          </cell>
          <cell r="I326">
            <v>2.1222896677678007E-4</v>
          </cell>
          <cell r="J326">
            <v>3.3554918446532698</v>
          </cell>
          <cell r="K326">
            <v>3.7453948148288156</v>
          </cell>
          <cell r="L326">
            <v>3.745439475180119</v>
          </cell>
          <cell r="M326">
            <v>3.7454433415724817</v>
          </cell>
          <cell r="N326">
            <v>3.7454481597574421</v>
          </cell>
          <cell r="O326">
            <v>3.7454530332275544</v>
          </cell>
          <cell r="P326">
            <v>3.7454720008404685</v>
          </cell>
        </row>
        <row r="327">
          <cell r="B327" t="str">
            <v>ESOL-PV_E</v>
          </cell>
          <cell r="C327" t="str">
            <v>VAR_fin</v>
          </cell>
          <cell r="D327" t="str">
            <v>SOL</v>
          </cell>
          <cell r="E327"/>
          <cell r="F327"/>
          <cell r="G327"/>
          <cell r="H327">
            <v>2.5369748474756746E-5</v>
          </cell>
          <cell r="I327">
            <v>2.1222896677678007E-4</v>
          </cell>
          <cell r="J327">
            <v>3.3554918446532698</v>
          </cell>
          <cell r="K327">
            <v>3.7453948148288156</v>
          </cell>
          <cell r="L327">
            <v>3.745439475180119</v>
          </cell>
          <cell r="M327">
            <v>3.7454433415724817</v>
          </cell>
          <cell r="N327">
            <v>3.7454481597574421</v>
          </cell>
          <cell r="O327">
            <v>3.7454530332275544</v>
          </cell>
          <cell r="P327">
            <v>3.7454720008404685</v>
          </cell>
        </row>
        <row r="328">
          <cell r="B328" t="str">
            <v>ESOL-PV_E</v>
          </cell>
          <cell r="C328" t="str">
            <v>VAR_fin</v>
          </cell>
          <cell r="D328" t="str">
            <v>SOLPVC</v>
          </cell>
          <cell r="E328"/>
          <cell r="F328"/>
          <cell r="G328"/>
          <cell r="H328">
            <v>2.53697484747568E-5</v>
          </cell>
          <cell r="I328">
            <v>2.1222896677678001E-4</v>
          </cell>
          <cell r="J328">
            <v>3.3554918446532702</v>
          </cell>
          <cell r="K328">
            <v>3.7453948148288099</v>
          </cell>
          <cell r="L328">
            <v>3.7454394751801199</v>
          </cell>
          <cell r="M328">
            <v>3.7454433415724799</v>
          </cell>
          <cell r="N328">
            <v>3.7454481597574398</v>
          </cell>
          <cell r="O328">
            <v>3.74545303322755</v>
          </cell>
          <cell r="P328">
            <v>3.7454720008404698</v>
          </cell>
        </row>
        <row r="329">
          <cell r="B329" t="str">
            <v>ESOL-PV_E</v>
          </cell>
          <cell r="C329" t="str">
            <v>VAR_ncap</v>
          </cell>
          <cell r="D329" t="str">
            <v>-</v>
          </cell>
          <cell r="E329"/>
          <cell r="F329"/>
          <cell r="G329"/>
          <cell r="H329">
            <v>7.3533790038756702E-6</v>
          </cell>
          <cell r="I329">
            <v>5.3827895829416302E-5</v>
          </cell>
          <cell r="J329">
            <v>0.96722534731293197</v>
          </cell>
          <cell r="K329">
            <v>0.11239972007396801</v>
          </cell>
          <cell r="L329">
            <v>1.4409189622962899E-5</v>
          </cell>
          <cell r="M329">
            <v>3.1379812555701198E-6</v>
          </cell>
          <cell r="N329">
            <v>6.8819118334499898E-6</v>
          </cell>
          <cell r="O329">
            <v>0.151464427547262</v>
          </cell>
          <cell r="P329">
            <v>0.81582068474231595</v>
          </cell>
        </row>
        <row r="330">
          <cell r="B330" t="str">
            <v>ESOL-PV_E</v>
          </cell>
          <cell r="C330" t="str">
            <v>VAR_cap</v>
          </cell>
          <cell r="D330" t="str">
            <v>-</v>
          </cell>
          <cell r="E330"/>
          <cell r="F330"/>
          <cell r="G330"/>
          <cell r="H330">
            <v>7.3533790038756702E-6</v>
          </cell>
          <cell r="I330">
            <v>6.1181274833291998E-5</v>
          </cell>
          <cell r="J330">
            <v>0.96728652858776498</v>
          </cell>
          <cell r="K330">
            <v>1.07968624866173</v>
          </cell>
          <cell r="L330">
            <v>1.0797006578513599</v>
          </cell>
          <cell r="M330">
            <v>1.07970182289717</v>
          </cell>
          <cell r="N330">
            <v>1.0797033243654399</v>
          </cell>
          <cell r="O330">
            <v>1.0797043592466</v>
          </cell>
          <cell r="P330">
            <v>1.07970926144626</v>
          </cell>
        </row>
        <row r="331">
          <cell r="B331" t="str">
            <v>EWSTINC</v>
          </cell>
          <cell r="C331" t="str">
            <v>VAR_fout</v>
          </cell>
          <cell r="D331" t="str">
            <v>ELC35</v>
          </cell>
          <cell r="E331">
            <v>6.5070250858688761</v>
          </cell>
          <cell r="F331">
            <v>7.3419706484461091</v>
          </cell>
          <cell r="G331">
            <v>8.3646374409122064</v>
          </cell>
          <cell r="H331">
            <v>7.3981705376567</v>
          </cell>
          <cell r="I331">
            <v>7.4919017257827125</v>
          </cell>
          <cell r="J331">
            <v>7.143542937597541</v>
          </cell>
          <cell r="K331">
            <v>4.3378596144069297</v>
          </cell>
          <cell r="L331">
            <v>5.1263962021692961</v>
          </cell>
          <cell r="M331">
            <v>4.8880361690157637</v>
          </cell>
          <cell r="N331">
            <v>4.7775316887968708</v>
          </cell>
          <cell r="O331">
            <v>4.7736390931921449</v>
          </cell>
          <cell r="P331">
            <v>4.7805728354862689</v>
          </cell>
        </row>
        <row r="332">
          <cell r="B332" t="str">
            <v>EWSTINC</v>
          </cell>
          <cell r="C332" t="str">
            <v>VAR_fout</v>
          </cell>
          <cell r="D332" t="str">
            <v>CO2_E</v>
          </cell>
          <cell r="E332">
            <v>1689.29970900435</v>
          </cell>
          <cell r="F332">
            <v>1906.06132852835</v>
          </cell>
          <cell r="G332">
            <v>2171.5575717614001</v>
          </cell>
          <cell r="H332">
            <v>1920.6514761359999</v>
          </cell>
          <cell r="I332">
            <v>1944.98518727687</v>
          </cell>
          <cell r="J332">
            <v>1854.5471773192501</v>
          </cell>
          <cell r="K332">
            <v>1126.15901854033</v>
          </cell>
          <cell r="L332">
            <v>1330.8723261836401</v>
          </cell>
          <cell r="M332">
            <v>1268.9912777274201</v>
          </cell>
          <cell r="N332">
            <v>1240.3030240609501</v>
          </cell>
          <cell r="O332">
            <v>1239.2924607796399</v>
          </cell>
          <cell r="P332">
            <v>1241.09254125962</v>
          </cell>
        </row>
        <row r="333">
          <cell r="B333" t="str">
            <v>EWSTINC</v>
          </cell>
          <cell r="C333" t="str">
            <v>VAR_fin</v>
          </cell>
          <cell r="D333" t="str">
            <v>EWST</v>
          </cell>
          <cell r="E333">
            <v>18.203660657374531</v>
          </cell>
          <cell r="F333">
            <v>20.539453971210673</v>
          </cell>
          <cell r="G333">
            <v>23.400404868118514</v>
          </cell>
          <cell r="H333">
            <v>20.696675389396589</v>
          </cell>
          <cell r="I333">
            <v>20.958892104276625</v>
          </cell>
          <cell r="J333">
            <v>19.984344583181546</v>
          </cell>
          <cell r="K333">
            <v>12.135334251512134</v>
          </cell>
          <cell r="L333">
            <v>14.341296618358216</v>
          </cell>
          <cell r="M333">
            <v>13.674474975510954</v>
          </cell>
          <cell r="N333">
            <v>13.365334311001636</v>
          </cell>
          <cell r="O333">
            <v>13.354444620470275</v>
          </cell>
          <cell r="P333">
            <v>13.373842039435523</v>
          </cell>
        </row>
        <row r="334">
          <cell r="B334" t="str">
            <v>EWSTINC</v>
          </cell>
          <cell r="C334" t="str">
            <v>VAR_ncap</v>
          </cell>
          <cell r="D334" t="str">
            <v>-</v>
          </cell>
          <cell r="E334"/>
          <cell r="F334">
            <v>1.6089719402555399E-6</v>
          </cell>
          <cell r="G334">
            <v>3.4414196599057502E-6</v>
          </cell>
          <cell r="H334">
            <v>5.1335325714425901E-2</v>
          </cell>
          <cell r="I334">
            <v>0.14892358642102399</v>
          </cell>
          <cell r="J334">
            <v>8.6914768511228398E-5</v>
          </cell>
          <cell r="K334">
            <v>3.4122169363611699E-6</v>
          </cell>
          <cell r="L334">
            <v>4.4658022775976398E-4</v>
          </cell>
          <cell r="M334">
            <v>6.5950557459950997E-3</v>
          </cell>
          <cell r="N334">
            <v>3.6390943658353297E-2</v>
          </cell>
          <cell r="O334">
            <v>0.12562805915240099</v>
          </cell>
          <cell r="P334">
            <v>2.2073989662303901E-2</v>
          </cell>
        </row>
        <row r="335">
          <cell r="B335" t="str">
            <v>EWSTINC</v>
          </cell>
          <cell r="C335" t="str">
            <v>VAR_cap</v>
          </cell>
          <cell r="D335" t="str">
            <v>-</v>
          </cell>
          <cell r="E335">
            <v>0.3120744190338775</v>
          </cell>
          <cell r="F335">
            <v>0.31205420946456658</v>
          </cell>
          <cell r="G335">
            <v>0.31205074261494409</v>
          </cell>
          <cell r="H335">
            <v>0.27599357806202679</v>
          </cell>
          <cell r="I335">
            <v>0.32115146561690106</v>
          </cell>
          <cell r="J335">
            <v>0.29728496119121162</v>
          </cell>
          <cell r="K335">
            <v>0.22593076278076915</v>
          </cell>
          <cell r="L335">
            <v>0.20553139348127056</v>
          </cell>
          <cell r="M335">
            <v>0.19360770476258193</v>
          </cell>
          <cell r="N335">
            <v>0.19243800954770127</v>
          </cell>
          <cell r="O335">
            <v>0.19550549966173675</v>
          </cell>
          <cell r="P335">
            <v>0.19113020741411146</v>
          </cell>
        </row>
        <row r="336">
          <cell r="B336" t="str">
            <v>D-IBIO</v>
          </cell>
          <cell r="C336" t="str">
            <v>VAR_fout</v>
          </cell>
          <cell r="D336" t="str">
            <v>IBIO</v>
          </cell>
          <cell r="E336">
            <v>0.43675901449084564</v>
          </cell>
          <cell r="F336">
            <v>0.55210001197866232</v>
          </cell>
          <cell r="G336">
            <v>1.2828537957501225</v>
          </cell>
          <cell r="H336">
            <v>4.2180511894874737</v>
          </cell>
          <cell r="I336">
            <v>4.2181084704095495</v>
          </cell>
          <cell r="J336">
            <v>4.2181232538135607</v>
          </cell>
          <cell r="K336">
            <v>4.2181262986519474</v>
          </cell>
          <cell r="L336">
            <v>4.2181291925347475</v>
          </cell>
          <cell r="M336">
            <v>4.2181450799944784</v>
          </cell>
          <cell r="N336">
            <v>4.2181515912916616</v>
          </cell>
          <cell r="O336">
            <v>4.2181713846258626</v>
          </cell>
          <cell r="P336">
            <v>4.2182973724717119</v>
          </cell>
        </row>
        <row r="337">
          <cell r="B337" t="str">
            <v>D-IBIO</v>
          </cell>
          <cell r="C337" t="str">
            <v>VAR_fin</v>
          </cell>
          <cell r="D337" t="str">
            <v>BIO</v>
          </cell>
          <cell r="E337">
            <v>0.43675901449084564</v>
          </cell>
          <cell r="F337">
            <v>0.55210001197866232</v>
          </cell>
          <cell r="G337">
            <v>1.2828537957501225</v>
          </cell>
          <cell r="H337">
            <v>4.2180511894874737</v>
          </cell>
          <cell r="I337">
            <v>4.2181084704095495</v>
          </cell>
          <cell r="J337">
            <v>4.2181232538135607</v>
          </cell>
          <cell r="K337">
            <v>4.2181262986519474</v>
          </cell>
          <cell r="L337">
            <v>4.2181291925347475</v>
          </cell>
          <cell r="M337">
            <v>4.2181450799944784</v>
          </cell>
          <cell r="N337">
            <v>4.2181515912916616</v>
          </cell>
          <cell r="O337">
            <v>4.2181713846258626</v>
          </cell>
          <cell r="P337">
            <v>4.2182973724717119</v>
          </cell>
        </row>
        <row r="338">
          <cell r="B338" t="str">
            <v>D-EWOD</v>
          </cell>
          <cell r="C338" t="str">
            <v>VAR_fout</v>
          </cell>
          <cell r="D338" t="str">
            <v>EWOD</v>
          </cell>
          <cell r="E338">
            <v>3.0419660183836084</v>
          </cell>
          <cell r="F338">
            <v>1.5610214821739845</v>
          </cell>
          <cell r="G338">
            <v>4.0675256889584688</v>
          </cell>
          <cell r="H338">
            <v>5.1539827773209819</v>
          </cell>
          <cell r="I338">
            <v>5.7719392166157251</v>
          </cell>
          <cell r="J338">
            <v>6.130683154270681</v>
          </cell>
          <cell r="K338">
            <v>6.6319246412906452</v>
          </cell>
          <cell r="L338">
            <v>5.5828924564917024</v>
          </cell>
          <cell r="M338">
            <v>6.5333405598866641</v>
          </cell>
          <cell r="N338">
            <v>6.3672605057506368</v>
          </cell>
          <cell r="O338">
            <v>6.1530644474414959</v>
          </cell>
          <cell r="P338">
            <v>6.6870555562476062</v>
          </cell>
        </row>
        <row r="339">
          <cell r="B339" t="str">
            <v>D-EWOD</v>
          </cell>
          <cell r="C339" t="str">
            <v>VAR_fin</v>
          </cell>
          <cell r="D339" t="str">
            <v>WOD</v>
          </cell>
          <cell r="E339">
            <v>3.0419660183836084</v>
          </cell>
          <cell r="F339">
            <v>1.5610214821739845</v>
          </cell>
          <cell r="G339">
            <v>4.0675256889584688</v>
          </cell>
          <cell r="H339">
            <v>5.1539827773209819</v>
          </cell>
          <cell r="I339">
            <v>5.7719392166157251</v>
          </cell>
          <cell r="J339">
            <v>6.130683154270681</v>
          </cell>
          <cell r="K339">
            <v>6.6319246412906452</v>
          </cell>
          <cell r="L339">
            <v>5.5828924564917024</v>
          </cell>
          <cell r="M339">
            <v>6.5333405598866641</v>
          </cell>
          <cell r="N339">
            <v>6.3672605057506368</v>
          </cell>
          <cell r="O339">
            <v>6.1530644474414959</v>
          </cell>
          <cell r="P339">
            <v>6.6870555562476062</v>
          </cell>
        </row>
        <row r="340">
          <cell r="B340" t="str">
            <v>HPLWOD</v>
          </cell>
          <cell r="C340" t="str">
            <v>VAR_fout</v>
          </cell>
          <cell r="D340" t="str">
            <v>LTH</v>
          </cell>
          <cell r="E340">
            <v>1.204406972736233</v>
          </cell>
          <cell r="F340">
            <v>1.0869830822853093</v>
          </cell>
          <cell r="G340">
            <v>1.6967450032011024</v>
          </cell>
          <cell r="H340">
            <v>3.587879105578009</v>
          </cell>
          <cell r="I340">
            <v>4.0089174415761546</v>
          </cell>
          <cell r="J340">
            <v>3.1020452550077078</v>
          </cell>
          <cell r="K340">
            <v>2.4003150752667666</v>
          </cell>
          <cell r="L340">
            <v>1.8573322275985504</v>
          </cell>
          <cell r="M340">
            <v>1.4371936167667922</v>
          </cell>
          <cell r="N340">
            <v>1.1121163588558123</v>
          </cell>
          <cell r="O340">
            <v>0.86058160583299503</v>
          </cell>
          <cell r="P340">
            <v>1.154584726274785</v>
          </cell>
        </row>
        <row r="341">
          <cell r="B341" t="str">
            <v>HPLWOD</v>
          </cell>
          <cell r="C341" t="str">
            <v>VAR_fin</v>
          </cell>
          <cell r="D341" t="str">
            <v>EWOD</v>
          </cell>
          <cell r="E341">
            <v>1.7205813896231896</v>
          </cell>
          <cell r="F341">
            <v>1.552832974693299</v>
          </cell>
          <cell r="G341">
            <v>2.423921433144431</v>
          </cell>
          <cell r="H341">
            <v>5.1255415793971535</v>
          </cell>
          <cell r="I341">
            <v>5.7270249165373652</v>
          </cell>
          <cell r="J341">
            <v>4.4314932214395872</v>
          </cell>
          <cell r="K341">
            <v>3.429021536095382</v>
          </cell>
          <cell r="L341">
            <v>2.6533317537122136</v>
          </cell>
          <cell r="M341">
            <v>2.0531337382382739</v>
          </cell>
          <cell r="N341">
            <v>1.588737655508303</v>
          </cell>
          <cell r="O341">
            <v>1.2294022940471356</v>
          </cell>
          <cell r="P341">
            <v>1.6494067518211213</v>
          </cell>
        </row>
        <row r="342">
          <cell r="B342" t="str">
            <v>HPLWOD</v>
          </cell>
          <cell r="C342" t="str">
            <v>VAR_ncap</v>
          </cell>
          <cell r="D342" t="str">
            <v>-</v>
          </cell>
          <cell r="E342">
            <v>0.15286454023129201</v>
          </cell>
          <cell r="F342">
            <v>2.6440557015843498E-5</v>
          </cell>
          <cell r="G342">
            <v>6.24686198398028E-2</v>
          </cell>
          <cell r="H342">
            <v>0.239791531972741</v>
          </cell>
          <cell r="I342">
            <v>5.3423330889760298E-2</v>
          </cell>
          <cell r="J342">
            <v>2.6784866759623302E-4</v>
          </cell>
          <cell r="K342">
            <v>0.120989380521004</v>
          </cell>
          <cell r="L342">
            <v>7.82443100008232E-2</v>
          </cell>
          <cell r="M342">
            <v>4.64474928742185E-5</v>
          </cell>
          <cell r="N342">
            <v>3.4571449454199801E-4</v>
          </cell>
          <cell r="O342">
            <v>7.4586474282267196E-2</v>
          </cell>
          <cell r="P342">
            <v>0.124539520717279</v>
          </cell>
        </row>
        <row r="343">
          <cell r="B343" t="str">
            <v>HPLWOD</v>
          </cell>
          <cell r="C343" t="str">
            <v>VAR_cap</v>
          </cell>
          <cell r="D343" t="str">
            <v>-</v>
          </cell>
          <cell r="E343">
            <v>0.15286454023129201</v>
          </cell>
          <cell r="F343">
            <v>0.15289098078830801</v>
          </cell>
          <cell r="G343">
            <v>0.21535960062811099</v>
          </cell>
          <cell r="H343">
            <v>0.45515113260085199</v>
          </cell>
          <cell r="I343">
            <v>0.50857446349061197</v>
          </cell>
          <cell r="J343">
            <v>0.41938680311753002</v>
          </cell>
          <cell r="K343">
            <v>0.34951945567661702</v>
          </cell>
          <cell r="L343">
            <v>0.25292487007918402</v>
          </cell>
          <cell r="M343">
            <v>0.21572971074745201</v>
          </cell>
          <cell r="N343">
            <v>0.199625852509243</v>
          </cell>
          <cell r="O343">
            <v>0.153222946270507</v>
          </cell>
          <cell r="P343">
            <v>0.19951815698696301</v>
          </cell>
        </row>
        <row r="344">
          <cell r="B344" t="str">
            <v>ENGA-GTCC</v>
          </cell>
          <cell r="C344" t="str">
            <v>VAR_fout</v>
          </cell>
          <cell r="D344" t="str">
            <v>ELC13</v>
          </cell>
          <cell r="E344"/>
          <cell r="F344"/>
          <cell r="G344"/>
          <cell r="H344"/>
          <cell r="I344"/>
          <cell r="J344">
            <v>3.8506282961319816E-4</v>
          </cell>
          <cell r="K344">
            <v>8.0781490249501623E-4</v>
          </cell>
          <cell r="L344">
            <v>7.1859821756644973E-3</v>
          </cell>
          <cell r="M344">
            <v>1.2086323903783341E-2</v>
          </cell>
          <cell r="N344">
            <v>1.2924646744048236E-2</v>
          </cell>
          <cell r="O344">
            <v>1.4779908848310114E-2</v>
          </cell>
          <cell r="P344">
            <v>2.0621533842564817E-2</v>
          </cell>
        </row>
        <row r="345">
          <cell r="B345" t="str">
            <v>ENGA-GTCC</v>
          </cell>
          <cell r="C345" t="str">
            <v>VAR_fout</v>
          </cell>
          <cell r="D345" t="str">
            <v>CO2_E</v>
          </cell>
          <cell r="E345"/>
          <cell r="F345"/>
          <cell r="G345"/>
          <cell r="H345"/>
          <cell r="I345"/>
          <cell r="J345">
            <v>4.15354539631861E-2</v>
          </cell>
          <cell r="K345">
            <v>8.2878695354263801E-2</v>
          </cell>
          <cell r="L345">
            <v>0.72879852431941905</v>
          </cell>
          <cell r="M345">
            <v>1.3070649334279001</v>
          </cell>
          <cell r="N345">
            <v>1.42335005149883</v>
          </cell>
          <cell r="O345">
            <v>1.60386479283922</v>
          </cell>
          <cell r="P345">
            <v>2.2749611220459198</v>
          </cell>
        </row>
        <row r="346">
          <cell r="B346" t="str">
            <v>ENGA-GTCC</v>
          </cell>
          <cell r="C346" t="str">
            <v>VAR_fin</v>
          </cell>
          <cell r="D346" t="str">
            <v>ENGA</v>
          </cell>
          <cell r="E346"/>
          <cell r="F346"/>
          <cell r="G346"/>
          <cell r="H346"/>
          <cell r="I346"/>
          <cell r="J346">
            <v>7.364442192054273E-4</v>
          </cell>
          <cell r="K346">
            <v>1.469480414082692E-3</v>
          </cell>
          <cell r="L346">
            <v>1.2921959651053536E-2</v>
          </cell>
          <cell r="M346">
            <v>2.3174910167161337E-2</v>
          </cell>
          <cell r="N346">
            <v>2.5236703040759343E-2</v>
          </cell>
          <cell r="O346">
            <v>2.8437319021971923E-2</v>
          </cell>
          <cell r="P346">
            <v>4.033619010719721E-2</v>
          </cell>
        </row>
        <row r="347">
          <cell r="B347" t="str">
            <v>ENGA-GTCC</v>
          </cell>
          <cell r="C347" t="str">
            <v>VAR_fin</v>
          </cell>
          <cell r="D347" t="str">
            <v>GTC</v>
          </cell>
          <cell r="E347"/>
          <cell r="F347"/>
          <cell r="G347"/>
          <cell r="H347"/>
          <cell r="I347"/>
          <cell r="J347">
            <v>1.3334289830014E-4</v>
          </cell>
          <cell r="K347">
            <v>3.1562920860361794E-4</v>
          </cell>
          <cell r="L347">
            <v>6.6308786193412675E-4</v>
          </cell>
          <cell r="M347">
            <v>2.3755072161516675E-3</v>
          </cell>
          <cell r="N347">
            <v>2.8147231907507454E-3</v>
          </cell>
          <cell r="O347">
            <v>3.6137137183836565E-3</v>
          </cell>
          <cell r="P347">
            <v>4.2700799580596849E-3</v>
          </cell>
        </row>
        <row r="348">
          <cell r="B348" t="str">
            <v>ENGA-GTCC</v>
          </cell>
          <cell r="C348" t="str">
            <v>VAR_ncap</v>
          </cell>
          <cell r="D348" t="str">
            <v>-</v>
          </cell>
          <cell r="E348"/>
          <cell r="F348"/>
          <cell r="G348"/>
          <cell r="H348"/>
          <cell r="I348"/>
          <cell r="J348">
            <v>3.4612053372480198E-4</v>
          </cell>
          <cell r="K348">
            <v>6.7179515289073196E-4</v>
          </cell>
          <cell r="L348">
            <v>1.1613871576277399E-3</v>
          </cell>
          <cell r="M348">
            <v>9.9443387444700794E-4</v>
          </cell>
          <cell r="N348">
            <v>2.4240348162306099E-5</v>
          </cell>
          <cell r="O348">
            <v>1.69809398830015E-3</v>
          </cell>
        </row>
        <row r="349">
          <cell r="B349" t="str">
            <v>ENGA-GTCC</v>
          </cell>
          <cell r="C349" t="str">
            <v>VAR_cap</v>
          </cell>
          <cell r="D349" t="str">
            <v>-</v>
          </cell>
          <cell r="E349"/>
          <cell r="F349"/>
          <cell r="G349"/>
          <cell r="H349"/>
          <cell r="I349"/>
          <cell r="J349">
            <v>1.3334289830014E-4</v>
          </cell>
          <cell r="K349">
            <v>3.1562920860361897E-4</v>
          </cell>
          <cell r="L349">
            <v>6.6308786193412187E-4</v>
          </cell>
          <cell r="M349">
            <v>2.3755072161516641E-3</v>
          </cell>
          <cell r="N349">
            <v>2.8147231907507458E-3</v>
          </cell>
          <cell r="O349">
            <v>3.6137137183836648E-3</v>
          </cell>
          <cell r="P349">
            <v>4.2700799580596919E-3</v>
          </cell>
        </row>
        <row r="350">
          <cell r="B350" t="str">
            <v>D-SNGA</v>
          </cell>
          <cell r="C350" t="str">
            <v>VAR_fout</v>
          </cell>
          <cell r="D350" t="str">
            <v>CO2</v>
          </cell>
          <cell r="E350">
            <v>1527.28345896055</v>
          </cell>
          <cell r="F350">
            <v>1441.13787554141</v>
          </cell>
          <cell r="G350">
            <v>1379.5544875226501</v>
          </cell>
          <cell r="H350">
            <v>1394.0107066404501</v>
          </cell>
          <cell r="I350">
            <v>1394.72491267792</v>
          </cell>
          <cell r="J350">
            <v>1119.7211721334199</v>
          </cell>
          <cell r="K350">
            <v>346.35506054482897</v>
          </cell>
          <cell r="L350">
            <v>169.420393954931</v>
          </cell>
          <cell r="M350">
            <v>173.29427910209901</v>
          </cell>
          <cell r="N350">
            <v>165.72967748591401</v>
          </cell>
          <cell r="O350">
            <v>170.67458588506801</v>
          </cell>
          <cell r="P350">
            <v>174.639052779959</v>
          </cell>
        </row>
        <row r="351">
          <cell r="B351" t="str">
            <v>D-SNGA</v>
          </cell>
          <cell r="C351" t="str">
            <v>VAR_fout</v>
          </cell>
          <cell r="D351" t="str">
            <v>SNGA</v>
          </cell>
          <cell r="E351">
            <v>27.296843025812585</v>
          </cell>
          <cell r="F351">
            <v>28.489236950659009</v>
          </cell>
          <cell r="G351">
            <v>24.388485903390581</v>
          </cell>
          <cell r="H351">
            <v>24.638871400077953</v>
          </cell>
          <cell r="I351">
            <v>24.652329137923601</v>
          </cell>
          <cell r="J351">
            <v>19.886333866097125</v>
          </cell>
          <cell r="K351">
            <v>6.4905528313207936</v>
          </cell>
          <cell r="L351">
            <v>4.8105418073258814</v>
          </cell>
          <cell r="M351">
            <v>4.878704065736243</v>
          </cell>
          <cell r="N351">
            <v>4.7450959893523734</v>
          </cell>
          <cell r="O351">
            <v>4.8325288090447591</v>
          </cell>
          <cell r="P351">
            <v>4.9025327496168707</v>
          </cell>
        </row>
        <row r="352">
          <cell r="B352" t="str">
            <v>D-SNGA</v>
          </cell>
          <cell r="C352" t="str">
            <v>VAR_fout</v>
          </cell>
          <cell r="D352" t="str">
            <v>RSH2</v>
          </cell>
          <cell r="E352"/>
          <cell r="F352"/>
          <cell r="G352"/>
          <cell r="H352">
            <v>0.22595026513231958</v>
          </cell>
          <cell r="I352">
            <v>0.13042380731478437</v>
          </cell>
          <cell r="J352">
            <v>0.21396310533113003</v>
          </cell>
          <cell r="K352">
            <v>3.8094008498324672E-2</v>
          </cell>
          <cell r="L352">
            <v>3.5783777213630338E-2</v>
          </cell>
          <cell r="M352">
            <v>0.14646514105599012</v>
          </cell>
          <cell r="N352">
            <v>0.11814156995938914</v>
          </cell>
          <cell r="O352">
            <v>0.11051335430899184</v>
          </cell>
          <cell r="P352">
            <v>0.13572810365000804</v>
          </cell>
        </row>
        <row r="353">
          <cell r="B353" t="str">
            <v>D-SNGA</v>
          </cell>
          <cell r="C353" t="str">
            <v>VAR_fin</v>
          </cell>
          <cell r="D353" t="str">
            <v>NGA</v>
          </cell>
          <cell r="E353">
            <v>27.079493953201297</v>
          </cell>
          <cell r="F353">
            <v>25.552089991868893</v>
          </cell>
          <cell r="G353">
            <v>24.460185948983082</v>
          </cell>
          <cell r="H353">
            <v>24.716501890788066</v>
          </cell>
          <cell r="I353">
            <v>24.729165118402847</v>
          </cell>
          <cell r="J353">
            <v>19.853212271869108</v>
          </cell>
          <cell r="K353">
            <v>6.1410471727806639</v>
          </cell>
          <cell r="L353">
            <v>3.0039076942363612</v>
          </cell>
          <cell r="M353">
            <v>3.0725936011010551</v>
          </cell>
          <cell r="N353">
            <v>2.9384694589701001</v>
          </cell>
          <cell r="O353">
            <v>3.0261451398061605</v>
          </cell>
          <cell r="P353">
            <v>3.0964371060276377</v>
          </cell>
        </row>
        <row r="354">
          <cell r="B354" t="str">
            <v>D-SNGA</v>
          </cell>
          <cell r="C354" t="str">
            <v>VAR_fin</v>
          </cell>
          <cell r="D354" t="str">
            <v>BNGA</v>
          </cell>
          <cell r="E354">
            <v>0.30455210203380995</v>
          </cell>
          <cell r="F354">
            <v>3.0281592332016429</v>
          </cell>
          <cell r="G354">
            <v>6.2118891976174727E-3</v>
          </cell>
          <cell r="H354">
            <v>1.7959981204287599E-3</v>
          </cell>
          <cell r="I354">
            <v>2.3284475575372963E-3</v>
          </cell>
          <cell r="J354">
            <v>9.7327521065882508E-2</v>
          </cell>
          <cell r="K354">
            <v>0.37037448183234845</v>
          </cell>
          <cell r="L354">
            <v>1.8221356165654663</v>
          </cell>
          <cell r="M354">
            <v>1.8221452341628042</v>
          </cell>
          <cell r="N354">
            <v>1.8221526782010484</v>
          </cell>
          <cell r="O354">
            <v>1.8221558294023545</v>
          </cell>
          <cell r="P354">
            <v>1.8221740848026011</v>
          </cell>
        </row>
        <row r="355">
          <cell r="B355" t="str">
            <v>D-SNGA</v>
          </cell>
          <cell r="C355" t="str">
            <v>VAR_fin</v>
          </cell>
          <cell r="D355" t="str">
            <v>H2</v>
          </cell>
          <cell r="E355"/>
          <cell r="F355"/>
          <cell r="G355"/>
          <cell r="H355">
            <v>0.22595026513232122</v>
          </cell>
          <cell r="I355">
            <v>0.13042380731477821</v>
          </cell>
          <cell r="J355">
            <v>0.2139633547223917</v>
          </cell>
          <cell r="K355">
            <v>3.8094008498324589E-2</v>
          </cell>
          <cell r="L355">
            <v>3.5785435989616109E-2</v>
          </cell>
          <cell r="M355">
            <v>0.1464650204732586</v>
          </cell>
          <cell r="N355">
            <v>0.11814156995940117</v>
          </cell>
          <cell r="O355">
            <v>0.1105131321041533</v>
          </cell>
          <cell r="P355">
            <v>0.13573241127191646</v>
          </cell>
        </row>
        <row r="356">
          <cell r="B356" t="str">
            <v>D-SNGA</v>
          </cell>
          <cell r="C356" t="str">
            <v>VAR_ncap</v>
          </cell>
          <cell r="D356" t="str">
            <v>-</v>
          </cell>
          <cell r="E356">
            <v>1.15554153306413E-4</v>
          </cell>
          <cell r="F356">
            <v>1.59546435194037E-6</v>
          </cell>
          <cell r="G356">
            <v>2.4289362701068001E-6</v>
          </cell>
          <cell r="H356">
            <v>2.8621324620655501E-6</v>
          </cell>
          <cell r="I356">
            <v>4.68079152086139E-6</v>
          </cell>
          <cell r="J356">
            <v>6.7417954999819003E-6</v>
          </cell>
          <cell r="K356">
            <v>1.2716570739896099E-5</v>
          </cell>
          <cell r="L356">
            <v>9.4487192238539505E-5</v>
          </cell>
          <cell r="M356">
            <v>0.35966063691577499</v>
          </cell>
          <cell r="N356">
            <v>8.6188179896869003E-5</v>
          </cell>
          <cell r="O356">
            <v>1.23542780244573E-4</v>
          </cell>
          <cell r="P356">
            <v>5.0372325718111496E-3</v>
          </cell>
        </row>
        <row r="357">
          <cell r="B357" t="str">
            <v>D-SNGA</v>
          </cell>
          <cell r="C357" t="str">
            <v>VAR_cap</v>
          </cell>
          <cell r="D357" t="str">
            <v>-</v>
          </cell>
          <cell r="E357">
            <v>2.2351677557784466</v>
          </cell>
          <cell r="F357">
            <v>2.2351693512427984</v>
          </cell>
          <cell r="G357">
            <v>2.2351717801790687</v>
          </cell>
          <cell r="H357">
            <v>2.2351746423115308</v>
          </cell>
          <cell r="I357">
            <v>2.2351793231030515</v>
          </cell>
          <cell r="J357">
            <v>2.2351860648985515</v>
          </cell>
          <cell r="K357">
            <v>2.2351987814692915</v>
          </cell>
          <cell r="L357">
            <v>0.76372872462579577</v>
          </cell>
          <cell r="M357">
            <v>0.35990170395216498</v>
          </cell>
          <cell r="N357">
            <v>0.35990152712102802</v>
          </cell>
          <cell r="O357">
            <v>0.359991379241067</v>
          </cell>
          <cell r="P357">
            <v>0.365026226797727</v>
          </cell>
        </row>
        <row r="358">
          <cell r="B358" t="str">
            <v>RHES-CHPWOD</v>
          </cell>
          <cell r="C358" t="str">
            <v>VAR_fout</v>
          </cell>
          <cell r="D358" t="str">
            <v>RHES_KEV_WOD_ELC_CHP</v>
          </cell>
          <cell r="E358"/>
          <cell r="F358"/>
          <cell r="G358"/>
          <cell r="H358">
            <v>2.1082071396036246E-3</v>
          </cell>
          <cell r="I358">
            <v>4.0768730606618427E-3</v>
          </cell>
          <cell r="J358">
            <v>1.0046478632518809E-2</v>
          </cell>
          <cell r="K358">
            <v>1.1847367601444409E-2</v>
          </cell>
          <cell r="L358">
            <v>2.3077540499892212E-2</v>
          </cell>
          <cell r="M358">
            <v>1.7210046875949979E-2</v>
          </cell>
          <cell r="N358">
            <v>1.2773282091132262E-2</v>
          </cell>
          <cell r="O358">
            <v>1.2161812556091712E-2</v>
          </cell>
          <cell r="P358">
            <v>1.2948941536865929E-2</v>
          </cell>
        </row>
        <row r="359">
          <cell r="B359" t="str">
            <v>RHES-CHPWOD</v>
          </cell>
          <cell r="C359" t="str">
            <v>VAR_fout</v>
          </cell>
          <cell r="D359" t="str">
            <v>RHES_LTH_CHPWOD</v>
          </cell>
          <cell r="E359"/>
          <cell r="F359"/>
          <cell r="G359"/>
          <cell r="H359">
            <v>5.6912481565845364E-3</v>
          </cell>
          <cell r="I359">
            <v>1.077840286422478E-2</v>
          </cell>
          <cell r="J359">
            <v>2.6000441746686313E-2</v>
          </cell>
          <cell r="K359">
            <v>3.0052813639691714E-2</v>
          </cell>
          <cell r="L359">
            <v>5.7354990054440329E-2</v>
          </cell>
          <cell r="M359">
            <v>4.2772411878604449E-2</v>
          </cell>
          <cell r="N359">
            <v>3.1745647561657354E-2</v>
          </cell>
          <cell r="O359">
            <v>3.0225952293393914E-2</v>
          </cell>
          <cell r="P359">
            <v>3.2182216864312052E-2</v>
          </cell>
        </row>
        <row r="360">
          <cell r="B360" t="str">
            <v>RHES-CHPWOD</v>
          </cell>
          <cell r="C360" t="str">
            <v>VAR_fin</v>
          </cell>
          <cell r="D360" t="str">
            <v>RWOD</v>
          </cell>
          <cell r="E360"/>
          <cell r="F360"/>
          <cell r="G360"/>
          <cell r="H360">
            <v>1.2401311079233934E-2</v>
          </cell>
          <cell r="I360">
            <v>2.2737874836518606E-2</v>
          </cell>
          <cell r="J360">
            <v>4.2683445935567998E-2</v>
          </cell>
          <cell r="K360">
            <v>4.8299893928882974E-2</v>
          </cell>
          <cell r="L360">
            <v>8.8442926374799988E-2</v>
          </cell>
          <cell r="M360">
            <v>6.937034931599291E-2</v>
          </cell>
          <cell r="N360">
            <v>5.6337353625907319E-2</v>
          </cell>
          <cell r="O360">
            <v>4.9559404714950614E-2</v>
          </cell>
          <cell r="P360">
            <v>5.930780106775136E-2</v>
          </cell>
        </row>
        <row r="361">
          <cell r="B361" t="str">
            <v>RHES-CHPWOD</v>
          </cell>
          <cell r="C361" t="str">
            <v>VAR_ncap</v>
          </cell>
          <cell r="D361" t="str">
            <v>-</v>
          </cell>
          <cell r="E361"/>
          <cell r="F361"/>
          <cell r="G361"/>
          <cell r="H361">
            <v>1.8583751529937601E-4</v>
          </cell>
          <cell r="I361">
            <v>1.7507867960457699E-4</v>
          </cell>
          <cell r="J361">
            <v>5.6661833236187203E-4</v>
          </cell>
          <cell r="K361">
            <v>3.09141832229042E-4</v>
          </cell>
          <cell r="L361">
            <v>1.17476276847585E-3</v>
          </cell>
          <cell r="M361">
            <v>1.60734536365423E-6</v>
          </cell>
          <cell r="N361">
            <v>5.0205637871747301E-6</v>
          </cell>
          <cell r="O361">
            <v>8.6692710891618095E-4</v>
          </cell>
          <cell r="P361">
            <v>2.8459956411783802E-4</v>
          </cell>
        </row>
        <row r="362">
          <cell r="B362" t="str">
            <v>RHES-CHPWOD</v>
          </cell>
          <cell r="C362" t="str">
            <v>VAR_cap</v>
          </cell>
          <cell r="D362" t="str">
            <v>-</v>
          </cell>
          <cell r="E362"/>
          <cell r="F362"/>
          <cell r="G362"/>
          <cell r="H362">
            <v>1.8583751529937601E-4</v>
          </cell>
          <cell r="I362">
            <v>3.6079664782615614E-4</v>
          </cell>
          <cell r="J362">
            <v>8.9138169553462112E-4</v>
          </cell>
          <cell r="K362">
            <v>1.050237405137783E-3</v>
          </cell>
          <cell r="L362">
            <v>2.0497502901169391E-3</v>
          </cell>
          <cell r="M362">
            <v>1.5282041727674436E-3</v>
          </cell>
          <cell r="N362">
            <v>1.1784566476108383E-3</v>
          </cell>
          <cell r="O362">
            <v>1.0796185202897844E-3</v>
          </cell>
          <cell r="P362">
            <v>1.1555891535580639E-3</v>
          </cell>
        </row>
        <row r="363">
          <cell r="B363" t="str">
            <v>G-INTC-RES</v>
          </cell>
          <cell r="C363" t="str">
            <v>VAR_fout</v>
          </cell>
          <cell r="D363" t="str">
            <v>RHNS_ELC</v>
          </cell>
          <cell r="E363">
            <v>12.389325931181954</v>
          </cell>
          <cell r="F363">
            <v>14.930315334253875</v>
          </cell>
          <cell r="G363">
            <v>14.886430576679087</v>
          </cell>
          <cell r="H363">
            <v>16.342828992383208</v>
          </cell>
          <cell r="I363">
            <v>17.789519101471782</v>
          </cell>
          <cell r="J363">
            <v>20.378077805207155</v>
          </cell>
          <cell r="K363">
            <v>20.664623282036043</v>
          </cell>
          <cell r="L363">
            <v>21.424293257099187</v>
          </cell>
          <cell r="M363">
            <v>21.793079078378682</v>
          </cell>
          <cell r="N363">
            <v>21.902227128610633</v>
          </cell>
          <cell r="O363">
            <v>22.112370882333529</v>
          </cell>
          <cell r="P363">
            <v>21.874738571593255</v>
          </cell>
        </row>
        <row r="364">
          <cell r="B364" t="str">
            <v>G-INTC-RES</v>
          </cell>
          <cell r="C364" t="str">
            <v>VAR_fout</v>
          </cell>
          <cell r="D364" t="str">
            <v>ELC35</v>
          </cell>
          <cell r="E364">
            <v>42.106994213665594</v>
          </cell>
          <cell r="F364">
            <v>2.5111889641998814E-2</v>
          </cell>
          <cell r="G364">
            <v>2.6290448269860531E-2</v>
          </cell>
          <cell r="H364">
            <v>1.8627597881945422E-2</v>
          </cell>
          <cell r="I364">
            <v>3.8217498827852033E-2</v>
          </cell>
          <cell r="J364">
            <v>0.34050424726899015</v>
          </cell>
          <cell r="K364">
            <v>1.0457469696480568</v>
          </cell>
          <cell r="L364">
            <v>1.9379803876215949</v>
          </cell>
          <cell r="M364">
            <v>1.5807236488480185</v>
          </cell>
          <cell r="N364">
            <v>1.6106440431398736</v>
          </cell>
          <cell r="O364">
            <v>2.5759611121309169</v>
          </cell>
          <cell r="P364">
            <v>3.2472382218200169</v>
          </cell>
        </row>
        <row r="365">
          <cell r="B365" t="str">
            <v>G-INTC-RES</v>
          </cell>
          <cell r="C365" t="str">
            <v>VAR_fout</v>
          </cell>
          <cell r="D365" t="str">
            <v>RHES_ELC</v>
          </cell>
          <cell r="E365">
            <v>22.780474337580262</v>
          </cell>
          <cell r="F365">
            <v>18.546253672919413</v>
          </cell>
          <cell r="G365">
            <v>16.981378901242561</v>
          </cell>
          <cell r="H365">
            <v>17.118777749025739</v>
          </cell>
          <cell r="I365">
            <v>18.498869546483931</v>
          </cell>
          <cell r="J365">
            <v>20.544617601924426</v>
          </cell>
          <cell r="K365">
            <v>19.123014365048959</v>
          </cell>
          <cell r="L365">
            <v>19.975038087411271</v>
          </cell>
          <cell r="M365">
            <v>20.154992130296041</v>
          </cell>
          <cell r="N365">
            <v>19.905162491141112</v>
          </cell>
          <cell r="O365">
            <v>20.65385890025226</v>
          </cell>
          <cell r="P365">
            <v>20.030259043037269</v>
          </cell>
        </row>
        <row r="366">
          <cell r="B366" t="str">
            <v>G-INTC-RES</v>
          </cell>
          <cell r="C366" t="str">
            <v>VAR_fout</v>
          </cell>
          <cell r="D366" t="str">
            <v>RHNM_ELC</v>
          </cell>
          <cell r="E366">
            <v>12.476108822919702</v>
          </cell>
          <cell r="F366">
            <v>15.02327459008686</v>
          </cell>
          <cell r="G366">
            <v>14.485345936850576</v>
          </cell>
          <cell r="H366">
            <v>15.517558173796857</v>
          </cell>
          <cell r="I366">
            <v>16.059034255517567</v>
          </cell>
          <cell r="J366">
            <v>17.781017380567967</v>
          </cell>
          <cell r="K366">
            <v>17.883319200757782</v>
          </cell>
          <cell r="L366">
            <v>18.412386397105227</v>
          </cell>
          <cell r="M366">
            <v>19.024213076699837</v>
          </cell>
          <cell r="N366">
            <v>19.393224792715635</v>
          </cell>
          <cell r="O366">
            <v>18.93218312822329</v>
          </cell>
          <cell r="P366">
            <v>18.669879915403286</v>
          </cell>
        </row>
        <row r="367">
          <cell r="B367" t="str">
            <v>G-INTC-RES</v>
          </cell>
          <cell r="C367" t="str">
            <v>VAR_fout</v>
          </cell>
          <cell r="D367" t="str">
            <v>RHEM_ELC</v>
          </cell>
          <cell r="E367">
            <v>23.692627859991507</v>
          </cell>
          <cell r="F367">
            <v>19.463551797495963</v>
          </cell>
          <cell r="G367">
            <v>18.38896196099218</v>
          </cell>
          <cell r="H367">
            <v>19.427030460564133</v>
          </cell>
          <cell r="I367">
            <v>19.541712004658603</v>
          </cell>
          <cell r="J367">
            <v>21.447474757124144</v>
          </cell>
          <cell r="K367">
            <v>21.337058140851966</v>
          </cell>
          <cell r="L367">
            <v>21.407205070354596</v>
          </cell>
          <cell r="M367">
            <v>21.709587465832243</v>
          </cell>
          <cell r="N367">
            <v>21.571639801142641</v>
          </cell>
          <cell r="O367">
            <v>22.528716182749413</v>
          </cell>
          <cell r="P367">
            <v>21.381524950109018</v>
          </cell>
        </row>
        <row r="368">
          <cell r="B368" t="str">
            <v>G-INTC-RES</v>
          </cell>
          <cell r="C368" t="str">
            <v>VAR_fin</v>
          </cell>
          <cell r="D368" t="str">
            <v>ELC5</v>
          </cell>
          <cell r="E368">
            <v>113.44542240607255</v>
          </cell>
          <cell r="F368">
            <v>67.988507284398068</v>
          </cell>
          <cell r="G368">
            <v>64.768407824034227</v>
          </cell>
          <cell r="H368">
            <v>68.424822973651885</v>
          </cell>
          <cell r="I368">
            <v>71.927352406959741</v>
          </cell>
          <cell r="J368">
            <v>80.491691792092723</v>
          </cell>
          <cell r="K368">
            <v>80.053761958342818</v>
          </cell>
          <cell r="L368">
            <v>83.156903199591852</v>
          </cell>
          <cell r="M368">
            <v>84.262595400054764</v>
          </cell>
          <cell r="N368">
            <v>84.382898256749883</v>
          </cell>
          <cell r="O368">
            <v>86.803090205689458</v>
          </cell>
          <cell r="P368">
            <v>85.203640701962826</v>
          </cell>
        </row>
        <row r="369">
          <cell r="B369" t="str">
            <v>G-INTC-RES</v>
          </cell>
          <cell r="C369" t="str">
            <v>VAR_ncap</v>
          </cell>
          <cell r="D369" t="str">
            <v>-</v>
          </cell>
          <cell r="E369">
            <v>1.28402055188769E-5</v>
          </cell>
          <cell r="F369">
            <v>8.1510035088129801E-7</v>
          </cell>
          <cell r="G369">
            <v>9.7291631656555896E-7</v>
          </cell>
          <cell r="H369">
            <v>7.4163444181086095E-7</v>
          </cell>
          <cell r="I369">
            <v>8.2497218096771495E-7</v>
          </cell>
          <cell r="J369">
            <v>6.5964459463941404E-7</v>
          </cell>
          <cell r="K369">
            <v>1.5524605000870699E-6</v>
          </cell>
          <cell r="L369">
            <v>1.99212880435349E-6</v>
          </cell>
          <cell r="M369">
            <v>3.2383587306948802E-6</v>
          </cell>
          <cell r="N369">
            <v>5.1924607278746202E-6</v>
          </cell>
          <cell r="O369">
            <v>1.62784089302012E-5</v>
          </cell>
        </row>
        <row r="370">
          <cell r="B370" t="str">
            <v>G-INTC-RES</v>
          </cell>
          <cell r="C370" t="str">
            <v>VAR_cap</v>
          </cell>
          <cell r="D370" t="str">
            <v>-</v>
          </cell>
          <cell r="E370">
            <v>4.3300925142827298</v>
          </cell>
          <cell r="F370">
            <v>4.3300966891107509</v>
          </cell>
          <cell r="G370">
            <v>4.3301061695885998</v>
          </cell>
          <cell r="H370">
            <v>4.3301075505442812</v>
          </cell>
          <cell r="I370">
            <v>4.3301080828074063</v>
          </cell>
          <cell r="J370">
            <v>4.3301089632395477</v>
          </cell>
          <cell r="K370">
            <v>4.3301101162487932</v>
          </cell>
          <cell r="L370">
            <v>4.330110921216634</v>
          </cell>
          <cell r="M370">
            <v>4.3301146950558946</v>
          </cell>
          <cell r="N370">
            <v>4.3301174021415321</v>
          </cell>
          <cell r="O370">
            <v>4.3301291820397978</v>
          </cell>
          <cell r="P370">
            <v>4.3301376225738268</v>
          </cell>
        </row>
        <row r="371">
          <cell r="B371" t="str">
            <v>SCOM-CHPNGA</v>
          </cell>
          <cell r="C371" t="str">
            <v>VAR_fout</v>
          </cell>
          <cell r="D371" t="str">
            <v>CO2_S</v>
          </cell>
          <cell r="E371">
            <v>98.594529830243403</v>
          </cell>
          <cell r="F371">
            <v>98.104493123979097</v>
          </cell>
          <cell r="G371">
            <v>128.729735752256</v>
          </cell>
          <cell r="H371">
            <v>108.152805310554</v>
          </cell>
          <cell r="I371">
            <v>97.930207239542398</v>
          </cell>
          <cell r="J371">
            <v>51.242746715916397</v>
          </cell>
          <cell r="K371"/>
          <cell r="L371"/>
          <cell r="M371">
            <v>3.24056365883244</v>
          </cell>
          <cell r="N371">
            <v>3.8210631386084799</v>
          </cell>
          <cell r="O371">
            <v>3.5557906530223198</v>
          </cell>
          <cell r="P371">
            <v>5.5347914652373698</v>
          </cell>
        </row>
        <row r="372">
          <cell r="B372" t="str">
            <v>SCOM-CHPNGA</v>
          </cell>
          <cell r="C372" t="str">
            <v>VAR_fout</v>
          </cell>
          <cell r="D372" t="str">
            <v>SCOM_NKEV_GAS_ELC_CHP</v>
          </cell>
          <cell r="E372">
            <v>0.59444619544963107</v>
          </cell>
          <cell r="F372">
            <v>0.62598355663316685</v>
          </cell>
          <cell r="G372">
            <v>0.81579467618080592</v>
          </cell>
          <cell r="H372">
            <v>0.68794930401040066</v>
          </cell>
          <cell r="I372">
            <v>0.61998028687974716</v>
          </cell>
          <cell r="J372">
            <v>0.32601011501028337</v>
          </cell>
          <cell r="K372"/>
          <cell r="L372"/>
          <cell r="M372">
            <v>1.9491338622930489E-2</v>
          </cell>
          <cell r="N372">
            <v>2.2575381546308657E-2</v>
          </cell>
          <cell r="O372">
            <v>2.1203283593755978E-2</v>
          </cell>
          <cell r="P372">
            <v>3.2579064569226789E-2</v>
          </cell>
        </row>
        <row r="373">
          <cell r="B373" t="str">
            <v>SCOM-CHPNGA</v>
          </cell>
          <cell r="C373" t="str">
            <v>VAR_fout</v>
          </cell>
          <cell r="D373" t="str">
            <v>SCOM_LTH_CHPNGA</v>
          </cell>
          <cell r="E373">
            <v>0.69263256085709546</v>
          </cell>
          <cell r="F373">
            <v>0.75033866724902432</v>
          </cell>
          <cell r="G373">
            <v>1.0188293523955174</v>
          </cell>
          <cell r="H373">
            <v>0.91675189963911685</v>
          </cell>
          <cell r="I373">
            <v>0.87807387040119944</v>
          </cell>
          <cell r="J373">
            <v>0.4890151725154252</v>
          </cell>
          <cell r="K373"/>
          <cell r="L373"/>
          <cell r="M373">
            <v>2.9237007934395712E-2</v>
          </cell>
          <cell r="N373">
            <v>3.3863072319462978E-2</v>
          </cell>
          <cell r="O373">
            <v>3.1804925390633919E-2</v>
          </cell>
          <cell r="P373">
            <v>4.8868596853840138E-2</v>
          </cell>
        </row>
        <row r="374">
          <cell r="B374" t="str">
            <v>SCOM-CHPNGA</v>
          </cell>
          <cell r="C374" t="str">
            <v>VAR_fin</v>
          </cell>
          <cell r="D374" t="str">
            <v>SNGA</v>
          </cell>
          <cell r="E374">
            <v>1.7481299615291388</v>
          </cell>
          <cell r="F374">
            <v>1.7394413674464386</v>
          </cell>
          <cell r="G374">
            <v>2.2824421232669527</v>
          </cell>
          <cell r="H374">
            <v>1.9176029310381832</v>
          </cell>
          <cell r="I374">
            <v>1.7363511921904671</v>
          </cell>
          <cell r="J374">
            <v>0.90855933893468799</v>
          </cell>
          <cell r="K374"/>
          <cell r="L374"/>
          <cell r="M374">
            <v>5.7456802461568111E-2</v>
          </cell>
          <cell r="N374">
            <v>6.7749346429228405E-2</v>
          </cell>
          <cell r="O374">
            <v>6.3045933564225387E-2</v>
          </cell>
          <cell r="P374">
            <v>9.813460044747091E-2</v>
          </cell>
        </row>
        <row r="375">
          <cell r="B375" t="str">
            <v>SCOM-CHPNGA</v>
          </cell>
          <cell r="C375" t="str">
            <v>VAR_ncap</v>
          </cell>
          <cell r="D375" t="str">
            <v>-</v>
          </cell>
          <cell r="E375"/>
          <cell r="F375">
            <v>4.0912991836914998E-2</v>
          </cell>
          <cell r="G375"/>
          <cell r="H375"/>
          <cell r="I375"/>
          <cell r="J375"/>
          <cell r="K375"/>
          <cell r="L375"/>
          <cell r="M375">
            <v>2.1951104825843398E-3</v>
          </cell>
          <cell r="N375">
            <v>3.6415894232176598E-4</v>
          </cell>
          <cell r="O375">
            <v>1.02935099091131E-5</v>
          </cell>
          <cell r="P375">
            <v>1.3890307643903499E-3</v>
          </cell>
        </row>
        <row r="376">
          <cell r="B376" t="str">
            <v>SCOM-CHPNGA</v>
          </cell>
          <cell r="C376" t="str">
            <v>VAR_cap</v>
          </cell>
          <cell r="D376" t="str">
            <v>-</v>
          </cell>
          <cell r="E376">
            <v>6.5199431373700975E-2</v>
          </cell>
          <cell r="F376">
            <v>5.3908857362502192E-2</v>
          </cell>
          <cell r="G376">
            <v>5.3666450539524159E-2</v>
          </cell>
          <cell r="H376">
            <v>5.1909872802196715E-2</v>
          </cell>
          <cell r="I376">
            <v>4.2957396919744685E-2</v>
          </cell>
          <cell r="J376">
            <v>2.515002579604067E-2</v>
          </cell>
          <cell r="K376"/>
          <cell r="L376"/>
          <cell r="M376">
            <v>2.1951104825843398E-3</v>
          </cell>
          <cell r="N376">
            <v>2.557574709913735E-3</v>
          </cell>
          <cell r="O376">
            <v>2.5634158206007361E-3</v>
          </cell>
          <cell r="P376">
            <v>3.9411490130624388E-3</v>
          </cell>
        </row>
        <row r="377">
          <cell r="B377" t="str">
            <v>ENUC_SMR_BMGL_II</v>
          </cell>
          <cell r="C377" t="str">
            <v>VAR_fout</v>
          </cell>
          <cell r="D377" t="str">
            <v>LTH</v>
          </cell>
          <cell r="E377"/>
          <cell r="F377"/>
          <cell r="G377"/>
          <cell r="H377"/>
          <cell r="I377"/>
          <cell r="J377"/>
          <cell r="K377"/>
          <cell r="L377"/>
          <cell r="M377">
            <v>8.5890351893241498E-2</v>
          </cell>
          <cell r="N377">
            <v>0.43936983999442053</v>
          </cell>
          <cell r="O377">
            <v>0.35548619075638738</v>
          </cell>
          <cell r="P377">
            <v>0.34809711229372092</v>
          </cell>
        </row>
        <row r="378">
          <cell r="B378" t="str">
            <v>ENUC_SMR_BMGL_II</v>
          </cell>
          <cell r="C378" t="str">
            <v>VAR_fout</v>
          </cell>
          <cell r="D378" t="str">
            <v>ELC</v>
          </cell>
          <cell r="E378"/>
          <cell r="F378"/>
          <cell r="G378"/>
          <cell r="H378"/>
          <cell r="I378"/>
          <cell r="J378"/>
          <cell r="K378"/>
          <cell r="L378"/>
          <cell r="M378">
            <v>0.18502542790231352</v>
          </cell>
          <cell r="N378">
            <v>0.40688668088618535</v>
          </cell>
          <cell r="O378">
            <v>0.47998094310901956</v>
          </cell>
          <cell r="P378">
            <v>0.46722300003505007</v>
          </cell>
        </row>
        <row r="379">
          <cell r="B379" t="str">
            <v>ENUC_SMR_BMGL_II</v>
          </cell>
          <cell r="C379" t="str">
            <v>VAR_fin</v>
          </cell>
          <cell r="D379" t="str">
            <v>URN</v>
          </cell>
          <cell r="E379"/>
          <cell r="F379"/>
          <cell r="G379"/>
          <cell r="H379"/>
          <cell r="I379"/>
          <cell r="J379"/>
          <cell r="K379"/>
          <cell r="L379"/>
          <cell r="M379">
            <v>0.59618955371300786</v>
          </cell>
          <cell r="N379">
            <v>1.4224565334860106</v>
          </cell>
          <cell r="O379">
            <v>1.6056033366618649</v>
          </cell>
          <cell r="P379">
            <v>1.5638417476794801</v>
          </cell>
        </row>
        <row r="380">
          <cell r="B380" t="str">
            <v>ENUC_SMR_BMGL_II</v>
          </cell>
          <cell r="C380" t="str">
            <v>VAR_ncap</v>
          </cell>
          <cell r="D380" t="str">
            <v>-</v>
          </cell>
          <cell r="E380"/>
          <cell r="F380"/>
          <cell r="G380"/>
          <cell r="H380"/>
          <cell r="I380"/>
          <cell r="J380"/>
          <cell r="K380"/>
          <cell r="L380"/>
          <cell r="M380">
            <v>1.76264407069836E-2</v>
          </cell>
          <cell r="N380">
            <v>1.69754068013867E-3</v>
          </cell>
          <cell r="O380">
            <v>9.2257494862934398E-5</v>
          </cell>
        </row>
        <row r="381">
          <cell r="B381" t="str">
            <v>ENUC_SMR_BMGL_II</v>
          </cell>
          <cell r="C381" t="str">
            <v>VAR_cap</v>
          </cell>
          <cell r="D381" t="str">
            <v>-</v>
          </cell>
          <cell r="E381"/>
          <cell r="F381"/>
          <cell r="G381"/>
          <cell r="H381"/>
          <cell r="I381"/>
          <cell r="J381"/>
          <cell r="K381"/>
          <cell r="L381"/>
          <cell r="M381">
            <v>7.1828848419039498E-3</v>
          </cell>
          <cell r="N381">
            <v>1.76264407069836E-2</v>
          </cell>
          <cell r="O381">
            <v>1.9353228276030698E-2</v>
          </cell>
          <cell r="P381">
            <v>1.9416238881985199E-2</v>
          </cell>
        </row>
        <row r="382">
          <cell r="B382" t="str">
            <v>D-IPLT</v>
          </cell>
          <cell r="C382" t="str">
            <v>VAR_fout</v>
          </cell>
          <cell r="D382" t="str">
            <v>IPLT</v>
          </cell>
          <cell r="E382">
            <v>0.62583370186240694</v>
          </cell>
          <cell r="F382">
            <v>0.73759963038017384</v>
          </cell>
          <cell r="G382">
            <v>0.73635305092223746</v>
          </cell>
          <cell r="H382">
            <v>0.73525728468686757</v>
          </cell>
          <cell r="I382">
            <v>0.73383489358203391</v>
          </cell>
          <cell r="J382">
            <v>0.73182064793833879</v>
          </cell>
          <cell r="K382">
            <v>0.72979358267143568</v>
          </cell>
          <cell r="L382">
            <v>0.7277743748275578</v>
          </cell>
          <cell r="M382">
            <v>0.72778012628642219</v>
          </cell>
          <cell r="N382">
            <v>0.72779893167689469</v>
          </cell>
          <cell r="O382">
            <v>0.72781382485409962</v>
          </cell>
          <cell r="P382">
            <v>0.72805315547283955</v>
          </cell>
        </row>
        <row r="383">
          <cell r="B383" t="str">
            <v>D-IPLT</v>
          </cell>
          <cell r="C383" t="str">
            <v>VAR_fin</v>
          </cell>
          <cell r="D383" t="str">
            <v>PLT</v>
          </cell>
          <cell r="E383">
            <v>0.62583370186240694</v>
          </cell>
          <cell r="F383">
            <v>0.73759963038017384</v>
          </cell>
          <cell r="G383">
            <v>0.73635305092223746</v>
          </cell>
          <cell r="H383">
            <v>0.73525728468686757</v>
          </cell>
          <cell r="I383">
            <v>0.73383489358203391</v>
          </cell>
          <cell r="J383">
            <v>0.73182064793833879</v>
          </cell>
          <cell r="K383">
            <v>0.72979358267143568</v>
          </cell>
          <cell r="L383">
            <v>0.7277743748275578</v>
          </cell>
          <cell r="M383">
            <v>0.72778012628642219</v>
          </cell>
          <cell r="N383">
            <v>0.72779893167689469</v>
          </cell>
          <cell r="O383">
            <v>0.72781382485409962</v>
          </cell>
          <cell r="P383">
            <v>0.72805315547283955</v>
          </cell>
        </row>
        <row r="384">
          <cell r="B384" t="str">
            <v>LTH-STG</v>
          </cell>
          <cell r="C384" t="str">
            <v>VAR_fout</v>
          </cell>
          <cell r="D384" t="str">
            <v>AUX_LTH-STG_OUT</v>
          </cell>
          <cell r="E384">
            <v>1.3945916492951126E-3</v>
          </cell>
          <cell r="F384">
            <v>4.5690910090390351E-3</v>
          </cell>
          <cell r="G384">
            <v>1.9502185616546708E-2</v>
          </cell>
          <cell r="H384">
            <v>5.2651270369533367E-3</v>
          </cell>
          <cell r="I384">
            <v>8.0273591217005901E-3</v>
          </cell>
          <cell r="J384">
            <v>1.0744629676385797E-2</v>
          </cell>
          <cell r="K384">
            <v>1.4172121308830447E-2</v>
          </cell>
          <cell r="L384">
            <v>1.4934479394736166E-2</v>
          </cell>
          <cell r="M384">
            <v>3.5538861222272282E-2</v>
          </cell>
          <cell r="N384">
            <v>0.180454034918408</v>
          </cell>
          <cell r="O384">
            <v>4.087084756993891E-2</v>
          </cell>
          <cell r="P384">
            <v>7.4774651427612179E-2</v>
          </cell>
        </row>
        <row r="385">
          <cell r="B385" t="str">
            <v>LTH-STG</v>
          </cell>
          <cell r="C385" t="str">
            <v>VAR_fout</v>
          </cell>
          <cell r="D385" t="str">
            <v>LTH</v>
          </cell>
          <cell r="E385">
            <v>1.3945916492951083E-3</v>
          </cell>
          <cell r="F385">
            <v>4.5721370697117108E-3</v>
          </cell>
          <cell r="G385">
            <v>1.9522500393230585E-2</v>
          </cell>
          <cell r="H385">
            <v>5.2651270369533367E-3</v>
          </cell>
          <cell r="I385">
            <v>8.0347372091286121E-3</v>
          </cell>
          <cell r="J385">
            <v>1.0744629676385743E-2</v>
          </cell>
          <cell r="K385">
            <v>1.4183699839311484E-2</v>
          </cell>
          <cell r="L385">
            <v>1.4934479394736152E-2</v>
          </cell>
          <cell r="M385">
            <v>3.5538861222272247E-2</v>
          </cell>
          <cell r="N385">
            <v>0.18045403491840792</v>
          </cell>
          <cell r="O385">
            <v>4.0870847569938876E-2</v>
          </cell>
          <cell r="P385">
            <v>7.4774651427612082E-2</v>
          </cell>
        </row>
        <row r="386">
          <cell r="B386" t="str">
            <v>LTH-STG</v>
          </cell>
          <cell r="C386" t="str">
            <v>VAR_fin</v>
          </cell>
          <cell r="D386" t="str">
            <v>AUX_LTH-STG_IN</v>
          </cell>
          <cell r="E386">
            <v>1.8657301052788038E-3</v>
          </cell>
          <cell r="F386">
            <v>6.0222444016190899E-3</v>
          </cell>
          <cell r="G386">
            <v>2.5196597661082721E-2</v>
          </cell>
          <cell r="H386">
            <v>6.5876833692697411E-3</v>
          </cell>
          <cell r="I386">
            <v>9.7453499780847368E-3</v>
          </cell>
          <cell r="J386">
            <v>1.2647015368727138E-2</v>
          </cell>
          <cell r="K386">
            <v>1.6216217246560274E-2</v>
          </cell>
          <cell r="L386">
            <v>1.6600140567191096E-2</v>
          </cell>
          <cell r="M386">
            <v>3.9493898153179371E-2</v>
          </cell>
          <cell r="N386">
            <v>0.2005107578157091</v>
          </cell>
          <cell r="O386">
            <v>4.5418327428547366E-2</v>
          </cell>
          <cell r="P386">
            <v>8.3089220603579261E-2</v>
          </cell>
        </row>
        <row r="387">
          <cell r="B387" t="str">
            <v>LTH-STG</v>
          </cell>
          <cell r="C387" t="str">
            <v>VAR_fin</v>
          </cell>
          <cell r="D387" t="str">
            <v>LTH</v>
          </cell>
          <cell r="E387">
            <v>1.8657301052788038E-3</v>
          </cell>
          <cell r="F387">
            <v>6.0222444016190899E-3</v>
          </cell>
          <cell r="G387">
            <v>2.5196597661082721E-2</v>
          </cell>
          <cell r="H387">
            <v>6.5876833692697411E-3</v>
          </cell>
          <cell r="I387">
            <v>9.7453499780847368E-3</v>
          </cell>
          <cell r="J387">
            <v>1.2647015368727138E-2</v>
          </cell>
          <cell r="K387">
            <v>1.6216217246560274E-2</v>
          </cell>
          <cell r="L387">
            <v>1.6600140567191096E-2</v>
          </cell>
          <cell r="M387">
            <v>3.9493898153179371E-2</v>
          </cell>
          <cell r="N387">
            <v>0.2005107578157091</v>
          </cell>
          <cell r="O387">
            <v>4.5418327428547366E-2</v>
          </cell>
          <cell r="P387">
            <v>8.3089220603579261E-2</v>
          </cell>
        </row>
        <row r="388">
          <cell r="B388" t="str">
            <v>LTH-STG</v>
          </cell>
          <cell r="C388" t="str">
            <v>VAR_ncap</v>
          </cell>
          <cell r="D388" t="str">
            <v>-</v>
          </cell>
          <cell r="E388">
            <v>1.71714948696878E-3</v>
          </cell>
          <cell r="F388">
            <v>2.77880004449378E-5</v>
          </cell>
          <cell r="G388">
            <v>3.0095457565160798E-5</v>
          </cell>
          <cell r="H388">
            <v>1.9670126002735501E-5</v>
          </cell>
          <cell r="I388">
            <v>1.88550252626071E-4</v>
          </cell>
          <cell r="J388">
            <v>8.9792008362016599E-4</v>
          </cell>
          <cell r="K388">
            <v>6.5283132084400196E-4</v>
          </cell>
          <cell r="L388">
            <v>7.08141626885672E-3</v>
          </cell>
          <cell r="M388">
            <v>2.96809427226883E-3</v>
          </cell>
          <cell r="N388">
            <v>8.41548345302569E-4</v>
          </cell>
          <cell r="O388">
            <v>1.4913486942940999E-4</v>
          </cell>
          <cell r="P388">
            <v>2.16091709019019E-3</v>
          </cell>
        </row>
        <row r="389">
          <cell r="B389" t="str">
            <v>LTH-STG</v>
          </cell>
          <cell r="C389" t="str">
            <v>VAR_cap</v>
          </cell>
          <cell r="D389" t="str">
            <v>-</v>
          </cell>
          <cell r="E389">
            <v>1.8805799996489065E-3</v>
          </cell>
          <cell r="F389">
            <v>1.9001890403734841E-3</v>
          </cell>
          <cell r="G389">
            <v>1.9154029714657296E-3</v>
          </cell>
          <cell r="H389">
            <v>1.828348546095232E-3</v>
          </cell>
          <cell r="I389">
            <v>1.9263403243993896E-3</v>
          </cell>
          <cell r="J389">
            <v>1.8074414476229096E-3</v>
          </cell>
          <cell r="K389">
            <v>1.7269589978967657E-3</v>
          </cell>
          <cell r="L389">
            <v>8.7764523141402855E-3</v>
          </cell>
          <cell r="M389">
            <v>1.1470037445484695E-2</v>
          </cell>
          <cell r="N389">
            <v>1.1490884511942323E-2</v>
          </cell>
          <cell r="O389">
            <v>5.0989388623519398E-3</v>
          </cell>
          <cell r="P389">
            <v>6.0262252728639949E-3</v>
          </cell>
        </row>
        <row r="390">
          <cell r="B390" t="str">
            <v>ITOT-CHPOIL</v>
          </cell>
          <cell r="C390" t="str">
            <v>VAR_fout</v>
          </cell>
          <cell r="D390" t="str">
            <v>ITOT_LTH_CHP</v>
          </cell>
          <cell r="E390">
            <v>0.9299796165308013</v>
          </cell>
          <cell r="F390">
            <v>2.0684693436587751</v>
          </cell>
          <cell r="G390">
            <v>9.3243985823875192E-2</v>
          </cell>
          <cell r="H390">
            <v>1.2965217208831747</v>
          </cell>
          <cell r="I390">
            <v>0.83331390431202812</v>
          </cell>
          <cell r="J390"/>
          <cell r="K390"/>
          <cell r="L390"/>
          <cell r="M390">
            <v>1.3033733042116032E-2</v>
          </cell>
          <cell r="N390">
            <v>1.3529250894855512E-2</v>
          </cell>
          <cell r="O390">
            <v>1.8250900080339645E-2</v>
          </cell>
          <cell r="P390">
            <v>2.7887085578237814E-2</v>
          </cell>
        </row>
        <row r="391">
          <cell r="B391" t="str">
            <v>ITOT-CHPOIL</v>
          </cell>
          <cell r="C391" t="str">
            <v>VAR_fout</v>
          </cell>
          <cell r="D391" t="str">
            <v>ITOT_NKEV_OIL_ELC_CHP</v>
          </cell>
          <cell r="E391">
            <v>7.0550177805784819E-2</v>
          </cell>
          <cell r="F391">
            <v>0.17115569433976516</v>
          </cell>
          <cell r="G391">
            <v>8.9309512180230227E-3</v>
          </cell>
          <cell r="H391">
            <v>0.16839542931564477</v>
          </cell>
          <cell r="I391">
            <v>0.16807479340873052</v>
          </cell>
          <cell r="J391"/>
          <cell r="K391"/>
          <cell r="L391"/>
          <cell r="M391">
            <v>5.879738198056911E-3</v>
          </cell>
          <cell r="N391">
            <v>6.10327471189812E-3</v>
          </cell>
          <cell r="O391">
            <v>8.233290800459054E-3</v>
          </cell>
          <cell r="P391">
            <v>1.258033763443007E-2</v>
          </cell>
        </row>
        <row r="392">
          <cell r="B392" t="str">
            <v>ITOT-CHPOIL</v>
          </cell>
          <cell r="C392" t="str">
            <v>VAR_fout</v>
          </cell>
          <cell r="D392" t="str">
            <v>CO2_I</v>
          </cell>
          <cell r="E392">
            <v>24.317295005867098</v>
          </cell>
          <cell r="F392">
            <v>51.289169881583497</v>
          </cell>
          <cell r="G392">
            <v>3.0308340928336399</v>
          </cell>
          <cell r="H392">
            <v>47.187712534965897</v>
          </cell>
          <cell r="I392">
            <v>47.113437039488097</v>
          </cell>
          <cell r="J392"/>
          <cell r="K392"/>
          <cell r="L392"/>
          <cell r="M392">
            <v>1.88227985378591</v>
          </cell>
          <cell r="N392">
            <v>1.97657723382197</v>
          </cell>
          <cell r="O392">
            <v>2.6301254925759801</v>
          </cell>
          <cell r="P392">
            <v>4.1247955255164896</v>
          </cell>
        </row>
        <row r="393">
          <cell r="B393" t="str">
            <v>ITOT-CHPOIL</v>
          </cell>
          <cell r="C393" t="str">
            <v>VAR_fin</v>
          </cell>
          <cell r="D393" t="str">
            <v>ILFO</v>
          </cell>
          <cell r="E393">
            <v>0.32994972870918665</v>
          </cell>
          <cell r="F393">
            <v>0.69591818021144503</v>
          </cell>
          <cell r="G393">
            <v>4.1123936130714217E-2</v>
          </cell>
          <cell r="H393">
            <v>0.64026746994526418</v>
          </cell>
          <cell r="I393">
            <v>0.63925966132276868</v>
          </cell>
          <cell r="J393"/>
          <cell r="K393"/>
          <cell r="L393"/>
          <cell r="M393">
            <v>2.5539753782712442E-2</v>
          </cell>
          <cell r="N393">
            <v>2.6819229766919597E-2</v>
          </cell>
          <cell r="O393">
            <v>3.5686913060732503E-2</v>
          </cell>
          <cell r="P393">
            <v>5.5967374837401503E-2</v>
          </cell>
        </row>
        <row r="394">
          <cell r="B394" t="str">
            <v>ITOT-CHPOIL</v>
          </cell>
          <cell r="C394" t="str">
            <v>VAR_ncap</v>
          </cell>
          <cell r="D394" t="str">
            <v>-</v>
          </cell>
          <cell r="E394"/>
          <cell r="F394">
            <v>1.9432885673726401E-2</v>
          </cell>
          <cell r="G394"/>
          <cell r="H394"/>
          <cell r="L394"/>
          <cell r="M394">
            <v>1.61097282635247E-3</v>
          </cell>
          <cell r="N394">
            <v>6.4344286805428301E-4</v>
          </cell>
          <cell r="O394">
            <v>7.3200352931192801E-4</v>
          </cell>
          <cell r="P394">
            <v>2.9039183564198699E-3</v>
          </cell>
        </row>
        <row r="395">
          <cell r="B395" t="str">
            <v>ITOT-CHPOIL</v>
          </cell>
          <cell r="C395" t="str">
            <v>VAR_cap</v>
          </cell>
          <cell r="D395" t="str">
            <v>-</v>
          </cell>
          <cell r="E395">
            <v>8.3041270245960627E-3</v>
          </cell>
          <cell r="F395">
            <v>2.0360695337494124E-2</v>
          </cell>
          <cell r="G395">
            <v>2.0352247503088082E-2</v>
          </cell>
          <cell r="H395">
            <v>2.0349593817233655E-2</v>
          </cell>
          <cell r="I395">
            <v>9.9603845450837846E-3</v>
          </cell>
          <cell r="J395"/>
          <cell r="K395"/>
          <cell r="L395"/>
          <cell r="M395">
            <v>1.61097282635247E-3</v>
          </cell>
          <cell r="N395">
            <v>2.2499590220924079E-3</v>
          </cell>
          <cell r="O395">
            <v>2.4651077030204229E-3</v>
          </cell>
          <cell r="P395">
            <v>4.2678752206165025E-3</v>
          </cell>
        </row>
        <row r="396">
          <cell r="B396" t="str">
            <v>ENUC_GOE</v>
          </cell>
          <cell r="C396" t="str">
            <v>VAR_fout</v>
          </cell>
          <cell r="D396" t="str">
            <v>ELC</v>
          </cell>
          <cell r="E396">
            <v>29.714425041557273</v>
          </cell>
          <cell r="F396">
            <v>29.714370521104819</v>
          </cell>
          <cell r="G396">
            <v>0.77345463696340477</v>
          </cell>
          <cell r="H396"/>
          <cell r="I396"/>
          <cell r="J396"/>
          <cell r="K396"/>
          <cell r="L396"/>
        </row>
        <row r="397">
          <cell r="B397" t="str">
            <v>ENUC_GOE</v>
          </cell>
          <cell r="C397" t="str">
            <v>VAR_fin</v>
          </cell>
          <cell r="D397" t="str">
            <v>URN</v>
          </cell>
          <cell r="E397">
            <v>89.580650846985478</v>
          </cell>
          <cell r="F397">
            <v>89.580486483124787</v>
          </cell>
          <cell r="G397">
            <v>2.3317486265643548</v>
          </cell>
          <cell r="H397"/>
          <cell r="I397"/>
          <cell r="J397"/>
          <cell r="K397"/>
          <cell r="L397"/>
        </row>
        <row r="398">
          <cell r="B398" t="str">
            <v>ENUC_GOE</v>
          </cell>
          <cell r="C398" t="str">
            <v>VAR_cap</v>
          </cell>
          <cell r="D398" t="str">
            <v>-</v>
          </cell>
          <cell r="E398">
            <v>1.0099999234019079</v>
          </cell>
          <cell r="F398">
            <v>1.0099992434309588</v>
          </cell>
          <cell r="G398">
            <v>2.9900094036463987E-2</v>
          </cell>
          <cell r="H398"/>
          <cell r="I398"/>
          <cell r="J398"/>
          <cell r="K398"/>
          <cell r="L398"/>
        </row>
        <row r="399">
          <cell r="B399" t="str">
            <v>D-RNGA</v>
          </cell>
          <cell r="C399" t="str">
            <v>VAR_fout</v>
          </cell>
          <cell r="D399" t="str">
            <v>CO2</v>
          </cell>
          <cell r="E399">
            <v>2661.79968659416</v>
          </cell>
          <cell r="F399">
            <v>2731.3105261098899</v>
          </cell>
          <cell r="G399">
            <v>3001.8049660101501</v>
          </cell>
          <cell r="H399">
            <v>2997.54274766548</v>
          </cell>
          <cell r="I399">
            <v>2629.5972198064201</v>
          </cell>
          <cell r="J399">
            <v>1652.0950466346201</v>
          </cell>
          <cell r="K399">
            <v>1118.5468190776301</v>
          </cell>
          <cell r="L399">
            <v>500.550323739524</v>
          </cell>
          <cell r="M399">
            <v>416.63355335339702</v>
          </cell>
          <cell r="N399">
            <v>401.50078615500701</v>
          </cell>
          <cell r="O399">
            <v>411.31993127042199</v>
          </cell>
          <cell r="P399">
            <v>343.71416241405097</v>
          </cell>
        </row>
        <row r="400">
          <cell r="B400" t="str">
            <v>D-RNGA</v>
          </cell>
          <cell r="C400" t="str">
            <v>VAR_fout</v>
          </cell>
          <cell r="D400" t="str">
            <v>RNGA</v>
          </cell>
          <cell r="E400">
            <v>47.352718679875323</v>
          </cell>
          <cell r="F400">
            <v>48.283039159310619</v>
          </cell>
          <cell r="G400">
            <v>53.063772296583259</v>
          </cell>
          <cell r="H400">
            <v>52.987774054788524</v>
          </cell>
          <cell r="I400">
            <v>46.484584522062406</v>
          </cell>
          <cell r="J400">
            <v>29.304812222115867</v>
          </cell>
          <cell r="K400">
            <v>20.59818814591306</v>
          </cell>
          <cell r="L400">
            <v>11.911708477482913</v>
          </cell>
          <cell r="M400">
            <v>10.428189614402282</v>
          </cell>
          <cell r="N400">
            <v>10.160670584893406</v>
          </cell>
          <cell r="O400">
            <v>10.334310519197844</v>
          </cell>
          <cell r="P400">
            <v>9.1392645423676235</v>
          </cell>
        </row>
        <row r="401">
          <cell r="B401" t="str">
            <v>D-RNGA</v>
          </cell>
          <cell r="C401" t="str">
            <v>VAR_fout</v>
          </cell>
          <cell r="D401" t="str">
            <v>RSH2</v>
          </cell>
          <cell r="E401"/>
          <cell r="F401"/>
          <cell r="G401"/>
          <cell r="H401">
            <v>0.20383507748661678</v>
          </cell>
          <cell r="I401">
            <v>0.24710192790946392</v>
          </cell>
          <cell r="J401">
            <v>0.3246134728056142</v>
          </cell>
          <cell r="K401">
            <v>0.11304913535782998</v>
          </cell>
          <cell r="L401">
            <v>8.2656468014791484E-2</v>
          </cell>
          <cell r="M401">
            <v>0.20444069917895819</v>
          </cell>
          <cell r="N401">
            <v>0.22259338416532601</v>
          </cell>
          <cell r="O401">
            <v>0.19613723196063376</v>
          </cell>
          <cell r="P401">
            <v>0.2586898562622042</v>
          </cell>
        </row>
        <row r="402">
          <cell r="B402" t="str">
            <v>D-RNGA</v>
          </cell>
          <cell r="C402" t="str">
            <v>VAR_fin</v>
          </cell>
          <cell r="D402" t="str">
            <v>NGA</v>
          </cell>
          <cell r="E402">
            <v>47.195029904151767</v>
          </cell>
          <cell r="F402">
            <v>48.427491597693127</v>
          </cell>
          <cell r="G402">
            <v>53.22349230514444</v>
          </cell>
          <cell r="H402">
            <v>53.147921057898685</v>
          </cell>
          <cell r="I402">
            <v>46.624064180964929</v>
          </cell>
          <cell r="J402">
            <v>29.292465365862082</v>
          </cell>
          <cell r="K402">
            <v>19.832390409177897</v>
          </cell>
          <cell r="L402">
            <v>8.8750057400624698</v>
          </cell>
          <cell r="M402">
            <v>7.3871197403084654</v>
          </cell>
          <cell r="N402">
            <v>7.1188082651597107</v>
          </cell>
          <cell r="O402">
            <v>7.2929065828088975</v>
          </cell>
          <cell r="P402">
            <v>6.0942227378377849</v>
          </cell>
        </row>
        <row r="403">
          <cell r="B403" t="str">
            <v>D-RNGA</v>
          </cell>
          <cell r="C403" t="str">
            <v>VAR_fin</v>
          </cell>
          <cell r="D403" t="str">
            <v>BNGA</v>
          </cell>
          <cell r="E403">
            <v>0.308962698366261</v>
          </cell>
          <cell r="F403">
            <v>9.7935042869815633E-3</v>
          </cell>
          <cell r="G403">
            <v>9.7985578340130039E-3</v>
          </cell>
          <cell r="H403">
            <v>9.8048912775881274E-3</v>
          </cell>
          <cell r="I403">
            <v>9.835239946974713E-3</v>
          </cell>
          <cell r="J403">
            <v>0.10702158455477456</v>
          </cell>
          <cell r="K403">
            <v>0.83198725752127645</v>
          </cell>
          <cell r="L403">
            <v>3.0750462689548188</v>
          </cell>
          <cell r="M403">
            <v>3.0750566253802467</v>
          </cell>
          <cell r="N403">
            <v>3.0750637591909662</v>
          </cell>
          <cell r="O403">
            <v>3.0750664231315108</v>
          </cell>
          <cell r="P403">
            <v>3.0750867382509548</v>
          </cell>
        </row>
        <row r="404">
          <cell r="B404" t="str">
            <v>D-RNGA</v>
          </cell>
          <cell r="C404" t="str">
            <v>VAR_fin</v>
          </cell>
          <cell r="D404" t="str">
            <v>H2</v>
          </cell>
          <cell r="E404"/>
          <cell r="F404"/>
          <cell r="G404"/>
          <cell r="H404">
            <v>0.203835077486617</v>
          </cell>
          <cell r="I404">
            <v>0.24710192790946775</v>
          </cell>
          <cell r="J404">
            <v>0.3246126023804608</v>
          </cell>
          <cell r="K404">
            <v>0.1130491353578295</v>
          </cell>
          <cell r="L404">
            <v>8.265736988838937E-2</v>
          </cell>
          <cell r="M404">
            <v>0.20444067360182205</v>
          </cell>
          <cell r="N404">
            <v>0.2225933841652343</v>
          </cell>
          <cell r="O404">
            <v>0.19613808913982234</v>
          </cell>
          <cell r="P404">
            <v>0.25869217194934391</v>
          </cell>
        </row>
        <row r="405">
          <cell r="B405" t="str">
            <v>D-RNGA</v>
          </cell>
          <cell r="C405" t="str">
            <v>VAR_ncap</v>
          </cell>
          <cell r="D405" t="str">
            <v>-</v>
          </cell>
          <cell r="E405">
            <v>3.7749943051509199E-6</v>
          </cell>
          <cell r="F405">
            <v>8.2424125806324502E-7</v>
          </cell>
          <cell r="G405">
            <v>1.0994475081931E-6</v>
          </cell>
          <cell r="H405">
            <v>8.8756443919494002E-7</v>
          </cell>
          <cell r="I405">
            <v>1.25778492201667E-6</v>
          </cell>
          <cell r="J405">
            <v>1.7266548109771801E-6</v>
          </cell>
          <cell r="K405">
            <v>3.12312276243332E-6</v>
          </cell>
          <cell r="L405">
            <v>2.6220724362801701E-5</v>
          </cell>
          <cell r="M405">
            <v>0.61058560570043896</v>
          </cell>
          <cell r="N405">
            <v>8.4886641260701495E-4</v>
          </cell>
          <cell r="O405">
            <v>1.14628165308279E-2</v>
          </cell>
          <cell r="P405">
            <v>1.0402382817695801E-4</v>
          </cell>
        </row>
        <row r="406">
          <cell r="B406" t="str">
            <v>D-RNGA</v>
          </cell>
          <cell r="C406" t="str">
            <v>VAR_cap</v>
          </cell>
          <cell r="D406" t="str">
            <v>-</v>
          </cell>
          <cell r="E406">
            <v>3.0972437823902252</v>
          </cell>
          <cell r="F406">
            <v>3.0972446066314832</v>
          </cell>
          <cell r="G406">
            <v>3.0972457060789913</v>
          </cell>
          <cell r="H406">
            <v>3.0972465936434306</v>
          </cell>
          <cell r="I406">
            <v>3.0972478514283526</v>
          </cell>
          <cell r="J406">
            <v>3.0972495780831637</v>
          </cell>
          <cell r="K406">
            <v>3.0972527012059263</v>
          </cell>
          <cell r="L406">
            <v>1.0580475447218389</v>
          </cell>
          <cell r="M406">
            <v>0.61062452023480795</v>
          </cell>
          <cell r="N406">
            <v>0.61147018869306802</v>
          </cell>
          <cell r="O406">
            <v>0.62293041786135095</v>
          </cell>
          <cell r="P406">
            <v>0.62303364075890999</v>
          </cell>
        </row>
        <row r="407">
          <cell r="B407" t="str">
            <v>RHES-CHPGFC</v>
          </cell>
          <cell r="C407" t="str">
            <v>VAR_fout</v>
          </cell>
          <cell r="D407" t="str">
            <v>CO2_R</v>
          </cell>
          <cell r="E407"/>
          <cell r="F407"/>
          <cell r="G407"/>
          <cell r="H407"/>
          <cell r="I407"/>
          <cell r="J407"/>
          <cell r="K407"/>
          <cell r="L407"/>
          <cell r="M407">
            <v>0.53347155715162498</v>
          </cell>
          <cell r="N407">
            <v>0.92280427921603203</v>
          </cell>
          <cell r="O407">
            <v>0.93295941512853897</v>
          </cell>
          <cell r="P407">
            <v>1.58361926354737</v>
          </cell>
        </row>
        <row r="408">
          <cell r="B408" t="str">
            <v>RHES-CHPGFC</v>
          </cell>
          <cell r="C408" t="str">
            <v>VAR_fout</v>
          </cell>
          <cell r="D408" t="str">
            <v>RHES_NKEV_GAS_ELC_CHP</v>
          </cell>
          <cell r="E408"/>
          <cell r="F408"/>
          <cell r="G408"/>
          <cell r="H408"/>
          <cell r="I408"/>
          <cell r="J408"/>
          <cell r="K408"/>
          <cell r="L408"/>
          <cell r="M408">
            <v>4.2564219985501911E-3</v>
          </cell>
          <cell r="N408">
            <v>7.3628001001279147E-3</v>
          </cell>
          <cell r="O408">
            <v>7.4438251207064304E-3</v>
          </cell>
          <cell r="P408">
            <v>1.2635260081495006E-2</v>
          </cell>
        </row>
        <row r="409">
          <cell r="B409" t="str">
            <v>RHES-CHPGFC</v>
          </cell>
          <cell r="C409" t="str">
            <v>VAR_fout</v>
          </cell>
          <cell r="D409" t="str">
            <v>RHES_LTH_CHPNGA</v>
          </cell>
          <cell r="E409"/>
          <cell r="F409"/>
          <cell r="G409"/>
          <cell r="H409"/>
          <cell r="I409"/>
          <cell r="J409"/>
          <cell r="K409"/>
          <cell r="L409"/>
          <cell r="M409">
            <v>4.2564219985501911E-3</v>
          </cell>
          <cell r="N409">
            <v>7.3628001001279147E-3</v>
          </cell>
          <cell r="O409">
            <v>7.4438251207064304E-3</v>
          </cell>
          <cell r="P409">
            <v>1.2635260081495006E-2</v>
          </cell>
        </row>
        <row r="410">
          <cell r="B410" t="str">
            <v>RHES-CHPGFC</v>
          </cell>
          <cell r="C410" t="str">
            <v>VAR_fin</v>
          </cell>
          <cell r="D410" t="str">
            <v>RNGA</v>
          </cell>
          <cell r="E410"/>
          <cell r="F410"/>
          <cell r="G410"/>
          <cell r="H410"/>
          <cell r="I410"/>
          <cell r="J410"/>
          <cell r="K410"/>
          <cell r="L410"/>
          <cell r="M410">
            <v>9.4587155523337615E-3</v>
          </cell>
          <cell r="N410">
            <v>1.6361778000284273E-2</v>
          </cell>
          <cell r="O410">
            <v>1.6541833601569855E-2</v>
          </cell>
          <cell r="P410">
            <v>2.8078355736655587E-2</v>
          </cell>
        </row>
        <row r="411">
          <cell r="B411" t="str">
            <v>RHES-CHPGFC</v>
          </cell>
          <cell r="C411" t="str">
            <v>VAR_ncap</v>
          </cell>
          <cell r="D411" t="str">
            <v>-</v>
          </cell>
          <cell r="E411"/>
          <cell r="F411"/>
          <cell r="G411"/>
          <cell r="H411"/>
          <cell r="I411"/>
          <cell r="J411"/>
          <cell r="K411"/>
          <cell r="L411"/>
          <cell r="M411">
            <v>3.78541766275695E-4</v>
          </cell>
          <cell r="N411">
            <v>2.7982027639313902E-4</v>
          </cell>
          <cell r="O411">
            <v>6.1173546900672898E-6</v>
          </cell>
          <cell r="P411">
            <v>4.7430178260105302E-4</v>
          </cell>
        </row>
        <row r="412">
          <cell r="B412" t="str">
            <v>RHES-CHPGFC</v>
          </cell>
          <cell r="C412" t="str">
            <v>VAR_cap</v>
          </cell>
          <cell r="D412" t="str">
            <v>-</v>
          </cell>
          <cell r="E412"/>
          <cell r="F412"/>
          <cell r="G412"/>
          <cell r="H412"/>
          <cell r="I412"/>
          <cell r="J412"/>
          <cell r="K412"/>
          <cell r="L412"/>
          <cell r="M412">
            <v>3.78541766275695E-4</v>
          </cell>
          <cell r="N412">
            <v>6.5796391418931075E-4</v>
          </cell>
          <cell r="O412">
            <v>6.63167649200571E-4</v>
          </cell>
          <cell r="P412">
            <v>1.1354110183113969E-3</v>
          </cell>
        </row>
        <row r="413">
          <cell r="B413" t="str">
            <v>ITOT-CHPHFC</v>
          </cell>
          <cell r="C413" t="str">
            <v>VAR_fout</v>
          </cell>
          <cell r="D413" t="str">
            <v>ITOT_LTH_CHP</v>
          </cell>
          <cell r="E413"/>
          <cell r="F413"/>
          <cell r="G413"/>
          <cell r="H413"/>
          <cell r="I413">
            <v>0.35392258928808618</v>
          </cell>
          <cell r="J413">
            <v>0.22139591372446268</v>
          </cell>
          <cell r="K413">
            <v>0.20301506121637697</v>
          </cell>
          <cell r="L413">
            <v>0.69140813781450416</v>
          </cell>
          <cell r="M413">
            <v>1.1008901632395778</v>
          </cell>
          <cell r="N413">
            <v>1.116976777156752</v>
          </cell>
          <cell r="O413">
            <v>1.5726124139011401</v>
          </cell>
          <cell r="P413">
            <v>1.5726513384412779</v>
          </cell>
        </row>
        <row r="414">
          <cell r="B414" t="str">
            <v>ITOT-CHPHFC</v>
          </cell>
          <cell r="C414" t="str">
            <v>VAR_fout</v>
          </cell>
          <cell r="D414" t="str">
            <v>ITOT_KEV_HFC_ELC_CHP</v>
          </cell>
          <cell r="E414"/>
          <cell r="F414"/>
          <cell r="G414"/>
          <cell r="H414"/>
          <cell r="I414">
            <v>0.52531238889835852</v>
          </cell>
          <cell r="J414">
            <v>0.36899318954077082</v>
          </cell>
          <cell r="K414">
            <v>0.36911829312068517</v>
          </cell>
          <cell r="L414">
            <v>1.3828162756290068</v>
          </cell>
          <cell r="M414">
            <v>2.201780326479156</v>
          </cell>
          <cell r="N414">
            <v>2.2339535543135036</v>
          </cell>
          <cell r="O414">
            <v>3.1452248278022794</v>
          </cell>
          <cell r="P414">
            <v>3.1453026768825554</v>
          </cell>
        </row>
        <row r="415">
          <cell r="B415" t="str">
            <v>ITOT-CHPHFC</v>
          </cell>
          <cell r="C415" t="str">
            <v>VAR_fin</v>
          </cell>
          <cell r="D415" t="str">
            <v>IH2</v>
          </cell>
          <cell r="E415"/>
          <cell r="F415"/>
          <cell r="G415"/>
          <cell r="H415"/>
          <cell r="I415">
            <v>1.0053825624848973</v>
          </cell>
          <cell r="J415">
            <v>0.6708967082559476</v>
          </cell>
          <cell r="K415">
            <v>0.64194485760119158</v>
          </cell>
          <cell r="L415">
            <v>2.3046937927150117</v>
          </cell>
          <cell r="M415">
            <v>3.6696338774652584</v>
          </cell>
          <cell r="N415">
            <v>3.7232559238558389</v>
          </cell>
          <cell r="O415">
            <v>5.2420413796704723</v>
          </cell>
          <cell r="P415">
            <v>5.242171128137592</v>
          </cell>
        </row>
        <row r="416">
          <cell r="B416" t="str">
            <v>ITOT-CHPHFC</v>
          </cell>
          <cell r="C416" t="str">
            <v>VAR_ncap</v>
          </cell>
          <cell r="D416" t="str">
            <v>-</v>
          </cell>
          <cell r="E416"/>
          <cell r="F416"/>
          <cell r="G416"/>
          <cell r="H416"/>
          <cell r="I416">
            <v>2.3626104916124699E-2</v>
          </cell>
          <cell r="J416">
            <v>1.7866488314857501E-5</v>
          </cell>
          <cell r="K416">
            <v>1.43259419036954E-2</v>
          </cell>
          <cell r="L416">
            <v>7.9862769076334397E-2</v>
          </cell>
          <cell r="M416">
            <v>4.0316165831496503E-5</v>
          </cell>
          <cell r="N416">
            <v>9.8251339690036497E-3</v>
          </cell>
          <cell r="O416">
            <v>9.5181874838259503E-2</v>
          </cell>
          <cell r="P416">
            <v>1.93926974507669E-2</v>
          </cell>
        </row>
        <row r="417">
          <cell r="B417" t="str">
            <v>ITOT-CHPHFC</v>
          </cell>
          <cell r="C417" t="str">
            <v>VAR_cap</v>
          </cell>
          <cell r="D417" t="str">
            <v>-</v>
          </cell>
          <cell r="E417"/>
          <cell r="F417"/>
          <cell r="G417"/>
          <cell r="H417"/>
          <cell r="I417">
            <v>2.3626104916124699E-2</v>
          </cell>
          <cell r="J417">
            <v>2.3643232523410877E-2</v>
          </cell>
          <cell r="K417">
            <v>3.7967369095499567E-2</v>
          </cell>
          <cell r="L417">
            <v>9.4203526011313793E-2</v>
          </cell>
          <cell r="M417">
            <v>9.2329833278091411E-2</v>
          </cell>
          <cell r="N417">
            <v>8.9723553297098246E-2</v>
          </cell>
          <cell r="O417">
            <v>0.11917442372705997</v>
          </cell>
          <cell r="P417">
            <v>0.12439475533529391</v>
          </cell>
        </row>
        <row r="418">
          <cell r="B418" t="str">
            <v>G-INTC-TRA</v>
          </cell>
          <cell r="C418" t="str">
            <v>VAR_fout</v>
          </cell>
          <cell r="D418" t="str">
            <v>TRAN_ELC</v>
          </cell>
          <cell r="E418">
            <v>4.5743278312602671</v>
          </cell>
          <cell r="F418">
            <v>12.388542995535371</v>
          </cell>
          <cell r="G418">
            <v>24.644356336580639</v>
          </cell>
          <cell r="H418">
            <v>25.833519522799705</v>
          </cell>
          <cell r="I418">
            <v>25.638957609465923</v>
          </cell>
          <cell r="J418">
            <v>22.202343516200663</v>
          </cell>
          <cell r="K418">
            <v>23.830979954150315</v>
          </cell>
          <cell r="L418">
            <v>22.499982781593644</v>
          </cell>
          <cell r="M418">
            <v>24.369913694562342</v>
          </cell>
          <cell r="N418">
            <v>24.60433532856317</v>
          </cell>
          <cell r="O418">
            <v>24.421528287158115</v>
          </cell>
          <cell r="P418">
            <v>24.515591534367996</v>
          </cell>
        </row>
        <row r="419">
          <cell r="B419" t="str">
            <v>G-INTC-TRA</v>
          </cell>
          <cell r="C419" t="str">
            <v>VAR_fin</v>
          </cell>
          <cell r="D419" t="str">
            <v>ELC3</v>
          </cell>
          <cell r="E419">
            <v>4.2224564596248646</v>
          </cell>
          <cell r="F419">
            <v>12.368145276976243</v>
          </cell>
          <cell r="G419">
            <v>24.620488005550744</v>
          </cell>
          <cell r="H419">
            <v>18.160196892265159</v>
          </cell>
          <cell r="I419">
            <v>25.545156927192476</v>
          </cell>
          <cell r="J419">
            <v>11.590929335663578</v>
          </cell>
          <cell r="K419">
            <v>22.587752317579209</v>
          </cell>
          <cell r="L419">
            <v>10.324359187756585</v>
          </cell>
          <cell r="M419">
            <v>23.207051716180533</v>
          </cell>
          <cell r="N419">
            <v>23.386242644006948</v>
          </cell>
          <cell r="O419">
            <v>23.09461722378218</v>
          </cell>
          <cell r="P419">
            <v>22.976342186285407</v>
          </cell>
        </row>
        <row r="420">
          <cell r="B420" t="str">
            <v>G-INTC-TRA</v>
          </cell>
          <cell r="C420" t="str">
            <v>VAR_fin</v>
          </cell>
          <cell r="D420" t="str">
            <v>ELC5</v>
          </cell>
          <cell r="E420">
            <v>0.35187137163540511</v>
          </cell>
          <cell r="F420">
            <v>2.0397718559121099E-2</v>
          </cell>
          <cell r="G420">
            <v>2.3868331029899117E-2</v>
          </cell>
          <cell r="H420">
            <v>7.673322630534571</v>
          </cell>
          <cell r="I420">
            <v>9.3800682273434396E-2</v>
          </cell>
          <cell r="J420">
            <v>10.611414180537063</v>
          </cell>
          <cell r="K420">
            <v>1.2432276365711168</v>
          </cell>
          <cell r="L420">
            <v>12.175623593837065</v>
          </cell>
          <cell r="M420">
            <v>1.1628619783818073</v>
          </cell>
          <cell r="N420">
            <v>1.2180926845562252</v>
          </cell>
          <cell r="O420">
            <v>1.3269110633759307</v>
          </cell>
          <cell r="P420">
            <v>1.5392493480825717</v>
          </cell>
        </row>
        <row r="421">
          <cell r="B421" t="str">
            <v>G-INTC-TRA</v>
          </cell>
          <cell r="C421" t="str">
            <v>VAR_ncap</v>
          </cell>
          <cell r="D421" t="str">
            <v>-</v>
          </cell>
          <cell r="E421">
            <v>2.22817960078668E-6</v>
          </cell>
          <cell r="F421">
            <v>2.1454572618407801E-6</v>
          </cell>
          <cell r="G421">
            <v>2.4651328915834298E-6</v>
          </cell>
          <cell r="H421">
            <v>2.9267052073571398E-6</v>
          </cell>
          <cell r="I421">
            <v>4.1122531247188398E-6</v>
          </cell>
          <cell r="J421">
            <v>5.2368908604855202E-6</v>
          </cell>
          <cell r="K421">
            <v>6.9350838091020996E-6</v>
          </cell>
          <cell r="L421">
            <v>7.1337998791081198E-6</v>
          </cell>
          <cell r="M421">
            <v>8.7841214227255992E-6</v>
          </cell>
          <cell r="N421">
            <v>1.6473760540965702E-5</v>
          </cell>
          <cell r="O421">
            <v>3.0155118587200401E-5</v>
          </cell>
        </row>
        <row r="422">
          <cell r="B422" t="str">
            <v>G-INTC-TRA</v>
          </cell>
          <cell r="C422" t="str">
            <v>VAR_cap</v>
          </cell>
          <cell r="D422" t="str">
            <v>-</v>
          </cell>
          <cell r="E422">
            <v>0.86351880627381705</v>
          </cell>
          <cell r="F422">
            <v>0.86351953073781573</v>
          </cell>
          <cell r="G422">
            <v>0.86352317991067973</v>
          </cell>
          <cell r="H422">
            <v>0.86352725528558139</v>
          </cell>
          <cell r="I422">
            <v>0.86352956205284137</v>
          </cell>
          <cell r="J422">
            <v>0.86353470151354272</v>
          </cell>
          <cell r="K422">
            <v>0.86354126005935938</v>
          </cell>
          <cell r="L422">
            <v>0.86354485597657293</v>
          </cell>
          <cell r="M422">
            <v>0.86355682270643108</v>
          </cell>
          <cell r="N422">
            <v>0.86356474107389647</v>
          </cell>
          <cell r="O422">
            <v>0.86359176701642815</v>
          </cell>
          <cell r="P422">
            <v>0.86360740277700287</v>
          </cell>
        </row>
        <row r="423">
          <cell r="B423" t="str">
            <v>SCOM-SWHSTG-CHPBIO</v>
          </cell>
          <cell r="C423" t="str">
            <v>VAR_fout</v>
          </cell>
          <cell r="D423" t="str">
            <v>AUX_SCOM-CHPBIO_OUT</v>
          </cell>
          <cell r="E423">
            <v>1.5734858361517981E-5</v>
          </cell>
          <cell r="F423">
            <v>5.7013910935827519E-3</v>
          </cell>
          <cell r="G423">
            <v>9.8666197706506559E-2</v>
          </cell>
          <cell r="H423">
            <v>1.7754669911220669E-2</v>
          </cell>
          <cell r="I423">
            <v>5.206441269173822E-2</v>
          </cell>
          <cell r="J423">
            <v>7.2850401331409034E-2</v>
          </cell>
          <cell r="K423">
            <v>0.12186123401113902</v>
          </cell>
          <cell r="L423">
            <v>0.17405117428879971</v>
          </cell>
          <cell r="M423">
            <v>0.27431575086628407</v>
          </cell>
          <cell r="N423">
            <v>0.33800750705056049</v>
          </cell>
          <cell r="O423">
            <v>0.30447562991071619</v>
          </cell>
          <cell r="P423">
            <v>0.48472985997082563</v>
          </cell>
        </row>
        <row r="424">
          <cell r="B424" t="str">
            <v>SCOM-SWHSTG-CHPBIO</v>
          </cell>
          <cell r="C424" t="str">
            <v>VAR_fout</v>
          </cell>
          <cell r="D424" t="str">
            <v>SCOM_LTH_CHPBIO</v>
          </cell>
          <cell r="E424">
            <v>1.5734858361518001E-5</v>
          </cell>
          <cell r="F424">
            <v>5.7060512344510777E-3</v>
          </cell>
          <cell r="G424">
            <v>9.8792208176119056E-2</v>
          </cell>
          <cell r="H424">
            <v>1.7754669911220627E-2</v>
          </cell>
          <cell r="I424">
            <v>5.212232638772453E-2</v>
          </cell>
          <cell r="J424">
            <v>7.2850401331408965E-2</v>
          </cell>
          <cell r="K424">
            <v>0.12198035545201005</v>
          </cell>
          <cell r="L424">
            <v>0.17405117428879971</v>
          </cell>
          <cell r="M424">
            <v>0.27431575086628407</v>
          </cell>
          <cell r="N424">
            <v>0.33800750705056049</v>
          </cell>
          <cell r="O424">
            <v>0.30447562991071619</v>
          </cell>
          <cell r="P424">
            <v>0.48472985997082552</v>
          </cell>
        </row>
        <row r="425">
          <cell r="B425" t="str">
            <v>SCOM-SWHSTG-CHPBIO</v>
          </cell>
          <cell r="C425" t="str">
            <v>VAR_fin</v>
          </cell>
          <cell r="D425" t="str">
            <v>SCOM_LTH_CHPBIO</v>
          </cell>
          <cell r="E425">
            <v>2.5700323938323138E-5</v>
          </cell>
          <cell r="F425">
            <v>6.9479427398785459E-3</v>
          </cell>
          <cell r="G425">
            <v>0.1176160462114922</v>
          </cell>
          <cell r="H425">
            <v>2.041394113793174E-2</v>
          </cell>
          <cell r="I425">
            <v>5.7919970559054054E-2</v>
          </cell>
          <cell r="J425">
            <v>7.8340039445282991E-2</v>
          </cell>
          <cell r="K425">
            <v>0.12706914483621018</v>
          </cell>
          <cell r="L425">
            <v>0.17581554153055659</v>
          </cell>
          <cell r="M425">
            <v>0.27709289160933137</v>
          </cell>
          <cell r="N425">
            <v>0.34142799886691882</v>
          </cell>
          <cell r="O425">
            <v>0.30755741589788227</v>
          </cell>
          <cell r="P425">
            <v>0.48963239575611017</v>
          </cell>
        </row>
        <row r="426">
          <cell r="B426" t="str">
            <v>SCOM-SWHSTG-CHPBIO</v>
          </cell>
          <cell r="C426" t="str">
            <v>VAR_fin</v>
          </cell>
          <cell r="D426" t="str">
            <v>AUX_SCOM-CHPBIO_IN</v>
          </cell>
          <cell r="E426">
            <v>2.5700323938323138E-5</v>
          </cell>
          <cell r="F426">
            <v>6.9479427398785459E-3</v>
          </cell>
          <cell r="G426">
            <v>0.1176160462114922</v>
          </cell>
          <cell r="H426">
            <v>2.041394113793174E-2</v>
          </cell>
          <cell r="I426">
            <v>5.7919970559054054E-2</v>
          </cell>
          <cell r="J426">
            <v>7.8340039445282991E-2</v>
          </cell>
          <cell r="K426">
            <v>0.12706914483621018</v>
          </cell>
          <cell r="L426">
            <v>0.17581554153055659</v>
          </cell>
          <cell r="M426">
            <v>0.27709289160933137</v>
          </cell>
          <cell r="N426">
            <v>0.34142799886691882</v>
          </cell>
          <cell r="O426">
            <v>0.30755741589788227</v>
          </cell>
          <cell r="P426">
            <v>0.48963239575611017</v>
          </cell>
        </row>
        <row r="427">
          <cell r="B427" t="str">
            <v>SCOM-SWHSTG-CHPBIO</v>
          </cell>
          <cell r="C427" t="str">
            <v>VAR_ncap</v>
          </cell>
          <cell r="D427" t="str">
            <v>-</v>
          </cell>
          <cell r="E427">
            <v>1.46250793431621E-2</v>
          </cell>
          <cell r="F427">
            <v>1.9821334084339399E-4</v>
          </cell>
          <cell r="G427">
            <v>2.1818342733065401E-4</v>
          </cell>
          <cell r="H427">
            <v>1.3648398261469999E-4</v>
          </cell>
          <cell r="I427">
            <v>1.5990691589110401E-2</v>
          </cell>
          <cell r="J427">
            <v>6.1754929675129798E-3</v>
          </cell>
          <cell r="K427">
            <v>8.4432090247787504E-3</v>
          </cell>
          <cell r="L427">
            <v>2.3635159866381299E-2</v>
          </cell>
          <cell r="M427">
            <v>9.4177287952371602E-4</v>
          </cell>
          <cell r="N427">
            <v>1.3418561944739499E-2</v>
          </cell>
          <cell r="O427">
            <v>1.85950325622804E-2</v>
          </cell>
          <cell r="P427">
            <v>2.16111365258644E-2</v>
          </cell>
        </row>
        <row r="428">
          <cell r="B428" t="str">
            <v>SCOM-SWHSTG-CHPBIO</v>
          </cell>
          <cell r="C428" t="str">
            <v>VAR_cap</v>
          </cell>
          <cell r="D428" t="str">
            <v>-</v>
          </cell>
          <cell r="E428">
            <v>1.46250793431621E-2</v>
          </cell>
          <cell r="F428">
            <v>1.4794773687571934E-2</v>
          </cell>
          <cell r="G428">
            <v>1.4931068692993295E-2</v>
          </cell>
          <cell r="H428">
            <v>1.4875728805518594E-2</v>
          </cell>
          <cell r="I428">
            <v>1.9952535503664166E-2</v>
          </cell>
          <cell r="J428">
            <v>2.219638414912738E-2</v>
          </cell>
          <cell r="K428">
            <v>3.0449283704067288E-2</v>
          </cell>
          <cell r="L428">
            <v>3.8054842368094047E-2</v>
          </cell>
          <cell r="M428">
            <v>3.2559007259846146E-2</v>
          </cell>
          <cell r="N428">
            <v>3.7737725338985777E-2</v>
          </cell>
          <cell r="O428">
            <v>3.6488206613025737E-2</v>
          </cell>
          <cell r="P428">
            <v>5.3398574552897704E-2</v>
          </cell>
        </row>
        <row r="429">
          <cell r="B429" t="str">
            <v>SCOM-SWHSTG-CHPHFC</v>
          </cell>
          <cell r="C429" t="str">
            <v>VAR_fout</v>
          </cell>
          <cell r="D429" t="str">
            <v>AUX_SCOM-CHPHFC_OUT</v>
          </cell>
          <cell r="E429">
            <v>6.0988850201424961E-5</v>
          </cell>
          <cell r="F429">
            <v>1.2368368223146376E-4</v>
          </cell>
          <cell r="G429">
            <v>1.2633404685283867E-4</v>
          </cell>
          <cell r="H429">
            <v>1.6199760912362256E-2</v>
          </cell>
          <cell r="I429">
            <v>5.4020091545522862E-2</v>
          </cell>
          <cell r="J429">
            <v>5.4343168912771363E-2</v>
          </cell>
          <cell r="K429">
            <v>5.6862601664803732E-2</v>
          </cell>
          <cell r="L429">
            <v>7.8412572972160421E-2</v>
          </cell>
          <cell r="M429">
            <v>0.37370204559468373</v>
          </cell>
          <cell r="N429">
            <v>0.54960686362597455</v>
          </cell>
          <cell r="O429">
            <v>0.80751248154968125</v>
          </cell>
          <cell r="P429">
            <v>1.3930722158442435</v>
          </cell>
        </row>
        <row r="430">
          <cell r="B430" t="str">
            <v>SCOM-SWHSTG-CHPHFC</v>
          </cell>
          <cell r="C430" t="str">
            <v>VAR_fout</v>
          </cell>
          <cell r="D430" t="str">
            <v>SCOM_LTH_CHPHFC</v>
          </cell>
          <cell r="E430">
            <v>6.0988850201425043E-5</v>
          </cell>
          <cell r="F430">
            <v>1.2378477745065693E-4</v>
          </cell>
          <cell r="G430">
            <v>1.2649539301740179E-4</v>
          </cell>
          <cell r="H430">
            <v>1.6199760912362231E-2</v>
          </cell>
          <cell r="I430">
            <v>5.4080180635117485E-2</v>
          </cell>
          <cell r="J430">
            <v>5.4343168912771328E-2</v>
          </cell>
          <cell r="K430">
            <v>5.6918185830653896E-2</v>
          </cell>
          <cell r="L430">
            <v>7.8412572972160421E-2</v>
          </cell>
          <cell r="M430">
            <v>0.37370204559468373</v>
          </cell>
          <cell r="N430">
            <v>0.54960686362597455</v>
          </cell>
          <cell r="O430">
            <v>0.80751248154968103</v>
          </cell>
          <cell r="P430">
            <v>1.393072215844243</v>
          </cell>
        </row>
        <row r="431">
          <cell r="B431" t="str">
            <v>SCOM-SWHSTG-CHPHFC</v>
          </cell>
          <cell r="C431" t="str">
            <v>VAR_fin</v>
          </cell>
          <cell r="D431" t="str">
            <v>SCOM_LTH_CHPHFC</v>
          </cell>
          <cell r="E431">
            <v>6.0988850201425043E-5</v>
          </cell>
          <cell r="F431">
            <v>1.2378477745065693E-4</v>
          </cell>
          <cell r="G431">
            <v>1.2649539301740179E-4</v>
          </cell>
          <cell r="H431">
            <v>1.862668941451761E-2</v>
          </cell>
          <cell r="I431">
            <v>6.0095364167383737E-2</v>
          </cell>
          <cell r="J431">
            <v>5.8439789533181283E-2</v>
          </cell>
          <cell r="K431">
            <v>5.9296051480469618E-2</v>
          </cell>
          <cell r="L431">
            <v>7.9210893736442883E-2</v>
          </cell>
          <cell r="M431">
            <v>0.37748308830456323</v>
          </cell>
          <cell r="N431">
            <v>0.55516472268080996</v>
          </cell>
          <cell r="O431">
            <v>0.81567544785508383</v>
          </cell>
          <cell r="P431">
            <v>1.4071499269410299</v>
          </cell>
        </row>
        <row r="432">
          <cell r="B432" t="str">
            <v>SCOM-SWHSTG-CHPHFC</v>
          </cell>
          <cell r="C432" t="str">
            <v>VAR_fin</v>
          </cell>
          <cell r="D432" t="str">
            <v>AUX_SCOM-CHPHFC_IN</v>
          </cell>
          <cell r="E432">
            <v>6.0988850201425043E-5</v>
          </cell>
          <cell r="F432">
            <v>1.2378477745065693E-4</v>
          </cell>
          <cell r="G432">
            <v>1.2649539301740179E-4</v>
          </cell>
          <cell r="H432">
            <v>1.862668941451761E-2</v>
          </cell>
          <cell r="I432">
            <v>6.0095364167383737E-2</v>
          </cell>
          <cell r="J432">
            <v>5.8439789533181283E-2</v>
          </cell>
          <cell r="K432">
            <v>5.9296051480469618E-2</v>
          </cell>
          <cell r="L432">
            <v>7.9210893736442883E-2</v>
          </cell>
          <cell r="M432">
            <v>0.37748308830456323</v>
          </cell>
          <cell r="N432">
            <v>0.55516472268080996</v>
          </cell>
          <cell r="O432">
            <v>0.81567544785508383</v>
          </cell>
          <cell r="P432">
            <v>1.4071499269410299</v>
          </cell>
        </row>
        <row r="433">
          <cell r="B433" t="str">
            <v>SCOM-SWHSTG-CHPHFC</v>
          </cell>
          <cell r="C433" t="str">
            <v>VAR_ncap</v>
          </cell>
          <cell r="D433" t="str">
            <v>-</v>
          </cell>
          <cell r="E433">
            <v>8.1906481144084706E-3</v>
          </cell>
          <cell r="F433">
            <v>2.2551744789223399E-4</v>
          </cell>
          <cell r="G433">
            <v>4.2881942825969901E-4</v>
          </cell>
          <cell r="H433">
            <v>5.3129432736089401E-4</v>
          </cell>
          <cell r="I433">
            <v>1.11262684141603E-2</v>
          </cell>
          <cell r="J433">
            <v>3.00583989084156E-3</v>
          </cell>
          <cell r="K433">
            <v>8.2080625059921097E-4</v>
          </cell>
          <cell r="L433">
            <v>2.1085304961985501E-2</v>
          </cell>
          <cell r="M433">
            <v>1.6381429409738301E-3</v>
          </cell>
          <cell r="N433">
            <v>1.31657533914998E-2</v>
          </cell>
          <cell r="O433">
            <v>3.2918619659723397E-2</v>
          </cell>
          <cell r="P433">
            <v>4.1921536218282401E-2</v>
          </cell>
        </row>
        <row r="434">
          <cell r="B434" t="str">
            <v>SCOM-SWHSTG-CHPHFC</v>
          </cell>
          <cell r="C434" t="str">
            <v>VAR_cap</v>
          </cell>
          <cell r="D434" t="str">
            <v>-</v>
          </cell>
          <cell r="E434">
            <v>8.1906481144084706E-3</v>
          </cell>
          <cell r="F434">
            <v>8.3880107105904524E-3</v>
          </cell>
          <cell r="G434">
            <v>8.7475068935458106E-3</v>
          </cell>
          <cell r="H434">
            <v>9.1784587576160537E-3</v>
          </cell>
          <cell r="I434">
            <v>1.4046190607408127E-2</v>
          </cell>
          <cell r="J434">
            <v>1.4466918950692227E-2</v>
          </cell>
          <cell r="K434">
            <v>1.4789142362487059E-2</v>
          </cell>
          <cell r="L434">
            <v>2.4715295854078941E-2</v>
          </cell>
          <cell r="M434">
            <v>2.3609312774413582E-2</v>
          </cell>
          <cell r="N434">
            <v>3.563258301074846E-2</v>
          </cell>
          <cell r="O434">
            <v>5.0583810355289263E-2</v>
          </cell>
          <cell r="P434">
            <v>8.7779498563488254E-2</v>
          </cell>
        </row>
        <row r="435">
          <cell r="B435" t="str">
            <v>ENUC_SMR_GOE_III</v>
          </cell>
          <cell r="C435" t="str">
            <v>VAR_fout</v>
          </cell>
          <cell r="D435" t="str">
            <v>LTH</v>
          </cell>
          <cell r="E435"/>
          <cell r="F435"/>
          <cell r="K435"/>
          <cell r="L435"/>
          <cell r="M435">
            <v>8.9946063085194566E-2</v>
          </cell>
          <cell r="N435">
            <v>0.46288145388234714</v>
          </cell>
          <cell r="O435">
            <v>0.37750638738874687</v>
          </cell>
          <cell r="P435">
            <v>0.36973262766281556</v>
          </cell>
        </row>
        <row r="436">
          <cell r="B436" t="str">
            <v>ENUC_SMR_GOE_III</v>
          </cell>
          <cell r="C436" t="str">
            <v>VAR_fout</v>
          </cell>
          <cell r="D436" t="str">
            <v>ELC</v>
          </cell>
          <cell r="E436"/>
          <cell r="F436"/>
          <cell r="G436"/>
          <cell r="H436"/>
          <cell r="I436"/>
          <cell r="J436"/>
          <cell r="K436"/>
          <cell r="L436"/>
          <cell r="M436">
            <v>0.19356843283497088</v>
          </cell>
          <cell r="N436">
            <v>0.42583045228051114</v>
          </cell>
          <cell r="O436">
            <v>0.50959794852133022</v>
          </cell>
          <cell r="P436">
            <v>0.49607270137027287</v>
          </cell>
        </row>
        <row r="437">
          <cell r="B437" t="str">
            <v>ENUC_SMR_GOE_III</v>
          </cell>
          <cell r="C437" t="str">
            <v>VAR_fin</v>
          </cell>
          <cell r="D437" t="str">
            <v>URN</v>
          </cell>
          <cell r="E437"/>
          <cell r="F437"/>
          <cell r="G437"/>
          <cell r="H437"/>
          <cell r="I437"/>
          <cell r="J437"/>
          <cell r="K437"/>
          <cell r="L437"/>
          <cell r="M437">
            <v>0.6237573731374626</v>
          </cell>
          <cell r="N437">
            <v>1.4900420995178187</v>
          </cell>
          <cell r="O437">
            <v>1.7047148768840468</v>
          </cell>
          <cell r="P437">
            <v>1.6604681637485157</v>
          </cell>
        </row>
        <row r="438">
          <cell r="B438" t="str">
            <v>ENUC_SMR_GOE_III</v>
          </cell>
          <cell r="C438" t="str">
            <v>VAR_ncap</v>
          </cell>
          <cell r="D438" t="str">
            <v>-</v>
          </cell>
          <cell r="E438"/>
          <cell r="F438"/>
          <cell r="G438"/>
          <cell r="H438"/>
          <cell r="I438"/>
          <cell r="J438"/>
          <cell r="K438"/>
          <cell r="L438"/>
          <cell r="M438">
            <v>1.84619838090266E-2</v>
          </cell>
          <cell r="N438">
            <v>2.0639623498952598E-3</v>
          </cell>
          <cell r="O438">
            <v>9.0541607701109201E-5</v>
          </cell>
        </row>
        <row r="439">
          <cell r="B439" t="str">
            <v>ENUC_SMR_GOE_III</v>
          </cell>
          <cell r="C439" t="str">
            <v>VAR_cap</v>
          </cell>
          <cell r="D439" t="str">
            <v>-</v>
          </cell>
          <cell r="E439"/>
          <cell r="F439"/>
          <cell r="G439"/>
          <cell r="H439"/>
          <cell r="I439"/>
          <cell r="J439"/>
          <cell r="K439"/>
          <cell r="L439"/>
          <cell r="M439">
            <v>7.52337388232852E-3</v>
          </cell>
          <cell r="N439">
            <v>1.84619838090266E-2</v>
          </cell>
          <cell r="O439">
            <v>2.05546490881089E-2</v>
          </cell>
          <cell r="P439">
            <v>2.06164877666229E-2</v>
          </cell>
        </row>
        <row r="440">
          <cell r="B440" t="str">
            <v>D-IHFO</v>
          </cell>
          <cell r="C440" t="str">
            <v>VAR_fout</v>
          </cell>
          <cell r="D440" t="str">
            <v>CO2</v>
          </cell>
          <cell r="E440">
            <v>213.78328794998299</v>
          </cell>
          <cell r="F440">
            <v>212.86092079040799</v>
          </cell>
          <cell r="G440">
            <v>1.1625674472552801</v>
          </cell>
          <cell r="H440">
            <v>0.25579344582346503</v>
          </cell>
          <cell r="I440">
            <v>0.35280790025077902</v>
          </cell>
          <cell r="J440">
            <v>0.64450995235387798</v>
          </cell>
          <cell r="K440">
            <v>0.302406057601395</v>
          </cell>
        </row>
        <row r="441">
          <cell r="B441" t="str">
            <v>D-IHFO</v>
          </cell>
          <cell r="C441" t="str">
            <v>VAR_fout</v>
          </cell>
          <cell r="D441" t="str">
            <v>IHFO</v>
          </cell>
          <cell r="E441">
            <v>2.7300371155734506</v>
          </cell>
          <cell r="F441">
            <v>2.718258381117765</v>
          </cell>
          <cell r="G441">
            <v>1.4846119688770792E-2</v>
          </cell>
          <cell r="H441">
            <v>3.2665116516585116E-3</v>
          </cell>
          <cell r="I441">
            <v>4.5053973656608093E-3</v>
          </cell>
          <cell r="J441">
            <v>8.2304660394886663E-3</v>
          </cell>
          <cell r="K441">
            <v>3.8617600521664861E-3</v>
          </cell>
          <cell r="L441"/>
        </row>
        <row r="442">
          <cell r="B442" t="str">
            <v>D-IHFO</v>
          </cell>
          <cell r="C442" t="str">
            <v>VAR_fin</v>
          </cell>
          <cell r="D442" t="str">
            <v>HFO</v>
          </cell>
          <cell r="E442">
            <v>2.7764063370127681</v>
          </cell>
          <cell r="F442">
            <v>2.7644275427325748</v>
          </cell>
          <cell r="G442">
            <v>1.5098278535782913E-2</v>
          </cell>
          <cell r="H442">
            <v>3.3219928029021477E-3</v>
          </cell>
          <cell r="I442">
            <v>4.5819207824776423E-3</v>
          </cell>
          <cell r="J442">
            <v>8.3702591214789446E-3</v>
          </cell>
          <cell r="K442">
            <v>3.9273513974207083E-3</v>
          </cell>
          <cell r="L442"/>
        </row>
        <row r="443">
          <cell r="B443" t="str">
            <v>RHNM-CHPNGA</v>
          </cell>
          <cell r="C443" t="str">
            <v>VAR_fout</v>
          </cell>
          <cell r="D443" t="str">
            <v>CO2_R</v>
          </cell>
          <cell r="E443"/>
          <cell r="F443">
            <v>1.2932267999446301</v>
          </cell>
          <cell r="G443">
            <v>5.8583453152966802</v>
          </cell>
          <cell r="H443">
            <v>4.8721986898653702</v>
          </cell>
          <cell r="I443">
            <v>5.4046890789263404</v>
          </cell>
          <cell r="J443">
            <v>3.1217886250710598</v>
          </cell>
          <cell r="K443"/>
          <cell r="L443"/>
          <cell r="M443">
            <v>1.7631018799762801</v>
          </cell>
          <cell r="N443">
            <v>2.6442536254236702</v>
          </cell>
          <cell r="O443">
            <v>1.4342680646552599</v>
          </cell>
          <cell r="P443">
            <v>2.3344617356948101</v>
          </cell>
        </row>
        <row r="444">
          <cell r="B444" t="str">
            <v>RHNM-CHPNGA</v>
          </cell>
          <cell r="C444" t="str">
            <v>VAR_fout</v>
          </cell>
          <cell r="D444" t="str">
            <v>RHNM_NKEV_GAS_ELC_CHP</v>
          </cell>
          <cell r="E444"/>
          <cell r="F444">
            <v>6.5363469814753213E-3</v>
          </cell>
          <cell r="G444">
            <v>2.6426865524332842E-2</v>
          </cell>
          <cell r="H444">
            <v>2.4081485520089773E-2</v>
          </cell>
          <cell r="I444">
            <v>2.6431277485741495E-2</v>
          </cell>
          <cell r="J444">
            <v>1.6142764067893542E-2</v>
          </cell>
          <cell r="K444"/>
          <cell r="L444"/>
          <cell r="M444">
            <v>8.7806145529068669E-3</v>
          </cell>
          <cell r="N444">
            <v>1.3105147721901744E-2</v>
          </cell>
          <cell r="O444">
            <v>6.5681473887235263E-3</v>
          </cell>
          <cell r="P444">
            <v>1.0451035249834989E-2</v>
          </cell>
        </row>
        <row r="445">
          <cell r="B445" t="str">
            <v>RHNM-CHPNGA</v>
          </cell>
          <cell r="C445" t="str">
            <v>VAR_fout</v>
          </cell>
          <cell r="D445" t="str">
            <v>RHNM_LTH_CHPNGA</v>
          </cell>
          <cell r="E445"/>
          <cell r="F445">
            <v>1.4061410356930136E-2</v>
          </cell>
          <cell r="G445">
            <v>5.6012804628585981E-2</v>
          </cell>
          <cell r="H445">
            <v>4.9768403408185592E-2</v>
          </cell>
          <cell r="I445">
            <v>5.3960247369797994E-2</v>
          </cell>
          <cell r="J445">
            <v>3.2550163612309918E-2</v>
          </cell>
          <cell r="K445"/>
          <cell r="L445"/>
          <cell r="M445">
            <v>1.7277983475074792E-2</v>
          </cell>
          <cell r="N445">
            <v>2.578754874309697E-2</v>
          </cell>
          <cell r="O445">
            <v>1.2924419055230155E-2</v>
          </cell>
          <cell r="P445">
            <v>2.0564940330320459E-2</v>
          </cell>
        </row>
        <row r="446">
          <cell r="B446" t="str">
            <v>RHNM-CHPNGA</v>
          </cell>
          <cell r="C446" t="str">
            <v>VAR_fin</v>
          </cell>
          <cell r="D446" t="str">
            <v>RNGA</v>
          </cell>
          <cell r="E446"/>
          <cell r="F446">
            <v>2.2929553190507643E-2</v>
          </cell>
          <cell r="G446">
            <v>0.10387137083859362</v>
          </cell>
          <cell r="H446">
            <v>8.6386501593357506E-2</v>
          </cell>
          <cell r="I446">
            <v>9.582782054833934E-2</v>
          </cell>
          <cell r="J446">
            <v>5.5350862146649943E-2</v>
          </cell>
          <cell r="K446"/>
          <cell r="L446"/>
          <cell r="M446">
            <v>3.1260671630785102E-2</v>
          </cell>
          <cell r="N446">
            <v>4.6883929528788407E-2</v>
          </cell>
          <cell r="O446">
            <v>2.5430284834313178E-2</v>
          </cell>
          <cell r="P446">
            <v>4.1391165526503661E-2</v>
          </cell>
        </row>
        <row r="447">
          <cell r="B447" t="str">
            <v>RHNM-CHPNGA</v>
          </cell>
          <cell r="C447" t="str">
            <v>VAR_ncap</v>
          </cell>
          <cell r="D447" t="str">
            <v>-</v>
          </cell>
          <cell r="F447">
            <v>1.9598855836638501E-3</v>
          </cell>
          <cell r="M447">
            <v>1.0157206498133599E-3</v>
          </cell>
          <cell r="N447">
            <v>4.7224153293420001E-4</v>
          </cell>
          <cell r="O447">
            <v>6.7928661961018697E-6</v>
          </cell>
          <cell r="P447">
            <v>7.8554094656521796E-4</v>
          </cell>
        </row>
        <row r="448">
          <cell r="B448" t="str">
            <v>RHNM-CHPNGA</v>
          </cell>
          <cell r="C448" t="str">
            <v>VAR_cap</v>
          </cell>
          <cell r="D448" t="str">
            <v>-</v>
          </cell>
          <cell r="F448">
            <v>1.9598855836638501E-3</v>
          </cell>
          <cell r="G448">
            <v>1.959753060033096E-3</v>
          </cell>
          <cell r="H448">
            <v>1.9596145529492469E-3</v>
          </cell>
          <cell r="I448">
            <v>1.9595386436429977E-3</v>
          </cell>
          <cell r="J448">
            <v>1.2042636653013721E-3</v>
          </cell>
          <cell r="M448">
            <v>1.0157206498133599E-3</v>
          </cell>
          <cell r="N448">
            <v>1.4869875330767574E-3</v>
          </cell>
          <cell r="O448">
            <v>1.4904316973860352E-3</v>
          </cell>
          <cell r="P448">
            <v>2.2691566915727891E-3</v>
          </cell>
        </row>
        <row r="449">
          <cell r="B449" t="str">
            <v>G-INTC-EXP00-DE</v>
          </cell>
          <cell r="C449" t="str">
            <v>VAR_fout</v>
          </cell>
          <cell r="D449" t="str">
            <v>ELC_E-DE</v>
          </cell>
          <cell r="E449">
            <v>26.493004302107593</v>
          </cell>
          <cell r="F449">
            <v>2.9227598813926763E-3</v>
          </cell>
          <cell r="G449">
            <v>3.2831574269222199E-3</v>
          </cell>
          <cell r="H449">
            <v>3.9694580368577438E-3</v>
          </cell>
          <cell r="I449">
            <v>5.8088747271574752E-3</v>
          </cell>
          <cell r="J449">
            <v>6.2369628210933318E-3</v>
          </cell>
          <cell r="K449">
            <v>7.6257600261058619E-3</v>
          </cell>
          <cell r="L449">
            <v>5.6852620426900372E-3</v>
          </cell>
          <cell r="M449">
            <v>3.5992345144733808E-3</v>
          </cell>
          <cell r="N449">
            <v>3.5836953587200723E-3</v>
          </cell>
          <cell r="O449">
            <v>3.603830280678589E-3</v>
          </cell>
          <cell r="P449">
            <v>6.2541806461898436E-3</v>
          </cell>
        </row>
        <row r="450">
          <cell r="B450" t="str">
            <v>G-INTC-EXP00-DE</v>
          </cell>
          <cell r="C450" t="str">
            <v>VAR_fin</v>
          </cell>
          <cell r="D450" t="str">
            <v>ELC</v>
          </cell>
          <cell r="E450">
            <v>26.493004302107593</v>
          </cell>
          <cell r="F450">
            <v>2.9227598813926763E-3</v>
          </cell>
          <cell r="G450">
            <v>3.2831574269222199E-3</v>
          </cell>
          <cell r="H450">
            <v>3.9694580368577438E-3</v>
          </cell>
          <cell r="I450">
            <v>5.8088747271574752E-3</v>
          </cell>
          <cell r="J450">
            <v>6.2369628210933318E-3</v>
          </cell>
          <cell r="K450">
            <v>7.6257600261058619E-3</v>
          </cell>
          <cell r="L450">
            <v>5.6852620426900372E-3</v>
          </cell>
          <cell r="M450">
            <v>3.5992345144733808E-3</v>
          </cell>
          <cell r="N450">
            <v>3.5836953587200723E-3</v>
          </cell>
          <cell r="O450">
            <v>3.603830280678589E-3</v>
          </cell>
          <cell r="P450">
            <v>6.2541806461898436E-3</v>
          </cell>
        </row>
        <row r="451">
          <cell r="B451" t="str">
            <v>G-INTC-EXP00-DE</v>
          </cell>
          <cell r="C451" t="str">
            <v>VAR_ncap</v>
          </cell>
          <cell r="D451" t="str">
            <v>-</v>
          </cell>
          <cell r="E451">
            <v>2.5493087784590101E-5</v>
          </cell>
          <cell r="F451">
            <v>2.44310639442623E-5</v>
          </cell>
          <cell r="G451">
            <v>5.1438600719035101E-5</v>
          </cell>
          <cell r="H451">
            <v>3.4613904507187901E-5</v>
          </cell>
          <cell r="I451">
            <v>6.4413155961732301E-4</v>
          </cell>
          <cell r="J451">
            <v>2.5327097489059101E-3</v>
          </cell>
          <cell r="K451">
            <v>4.5987331398609799E-5</v>
          </cell>
          <cell r="L451">
            <v>3.2702967465719102E-5</v>
          </cell>
          <cell r="M451">
            <v>5.0086642592668097E-5</v>
          </cell>
          <cell r="N451">
            <v>2.3542193101994098E-3</v>
          </cell>
        </row>
        <row r="452">
          <cell r="B452" t="str">
            <v>G-INTC-EXP00-DE</v>
          </cell>
          <cell r="C452" t="str">
            <v>VAR_cap</v>
          </cell>
          <cell r="D452" t="str">
            <v>-</v>
          </cell>
          <cell r="E452">
            <v>4.030350558122981</v>
          </cell>
          <cell r="F452">
            <v>3.8336674792995851E-3</v>
          </cell>
          <cell r="G452">
            <v>3.8090172229292563E-3</v>
          </cell>
          <cell r="H452">
            <v>3.7911684609985841E-3</v>
          </cell>
          <cell r="I452">
            <v>3.8502095100980682E-3</v>
          </cell>
          <cell r="J452">
            <v>3.8550084836943554E-3</v>
          </cell>
          <cell r="K452">
            <v>4.7602430015452057E-3</v>
          </cell>
          <cell r="L452">
            <v>4.5303624086483474E-3</v>
          </cell>
          <cell r="M452">
            <v>3.2546904434362376E-3</v>
          </cell>
          <cell r="N452">
            <v>3.2564838274646009E-3</v>
          </cell>
          <cell r="O452">
            <v>3.2399100530651932E-3</v>
          </cell>
          <cell r="P452">
            <v>5.5521801920954735E-3</v>
          </cell>
        </row>
        <row r="453">
          <cell r="B453" t="str">
            <v>ENUC_BMGL_EXT</v>
          </cell>
          <cell r="C453" t="str">
            <v>VAR_fout</v>
          </cell>
          <cell r="D453" t="str">
            <v>ELC</v>
          </cell>
          <cell r="F453">
            <v>33.150733430990329</v>
          </cell>
          <cell r="G453">
            <v>31.97903958011225</v>
          </cell>
          <cell r="H453">
            <v>33.150701517757916</v>
          </cell>
          <cell r="I453">
            <v>33.150664157250958</v>
          </cell>
          <cell r="J453">
            <v>33.150742053518911</v>
          </cell>
        </row>
        <row r="454">
          <cell r="B454" t="str">
            <v>ENUC_BMGL_EXT</v>
          </cell>
          <cell r="C454" t="str">
            <v>VAR_fin</v>
          </cell>
          <cell r="D454" t="str">
            <v>URN</v>
          </cell>
          <cell r="F454">
            <v>99.978286430734158</v>
          </cell>
          <cell r="G454">
            <v>96.444610662260573</v>
          </cell>
          <cell r="H454">
            <v>99.978190184589437</v>
          </cell>
          <cell r="I454">
            <v>99.978077510175325</v>
          </cell>
          <cell r="J454">
            <v>99.978312435155374</v>
          </cell>
        </row>
        <row r="455">
          <cell r="B455" t="str">
            <v>ENUC_BMGL_EXT</v>
          </cell>
          <cell r="C455" t="str">
            <v>VAR_ncap</v>
          </cell>
          <cell r="D455" t="str">
            <v>-</v>
          </cell>
          <cell r="F455">
            <v>1.2322637338053599</v>
          </cell>
        </row>
        <row r="456">
          <cell r="B456" t="str">
            <v>ENUC_BMGL_EXT</v>
          </cell>
          <cell r="C456" t="str">
            <v>VAR_cap</v>
          </cell>
          <cell r="D456" t="str">
            <v>-</v>
          </cell>
          <cell r="F456">
            <v>1.2322637338053599</v>
          </cell>
          <cell r="G456">
            <v>1.2322633509313305</v>
          </cell>
          <cell r="H456">
            <v>1.2322631300378306</v>
          </cell>
          <cell r="I456">
            <v>1.2322630041776104</v>
          </cell>
          <cell r="J456">
            <v>1.2322628148131431</v>
          </cell>
        </row>
        <row r="457">
          <cell r="B457" t="str">
            <v>CEN-EBAT</v>
          </cell>
          <cell r="C457" t="str">
            <v>VAR_fout</v>
          </cell>
          <cell r="D457" t="str">
            <v>ELC13</v>
          </cell>
          <cell r="E457">
            <v>2.5854109188801613E-2</v>
          </cell>
          <cell r="F457">
            <v>2.0142489959834319E-2</v>
          </cell>
          <cell r="G457">
            <v>2.0264310902070429E-2</v>
          </cell>
          <cell r="H457">
            <v>2.3806411403346588E-2</v>
          </cell>
          <cell r="I457">
            <v>0.60616648290601438</v>
          </cell>
          <cell r="J457">
            <v>0.60983038226221231</v>
          </cell>
          <cell r="K457">
            <v>0.61061567622962143</v>
          </cell>
          <cell r="L457">
            <v>0.61103953526295463</v>
          </cell>
          <cell r="M457">
            <v>1.4344303681306851</v>
          </cell>
          <cell r="N457">
            <v>1.5602092735096968</v>
          </cell>
          <cell r="O457">
            <v>1.5727669161981006</v>
          </cell>
          <cell r="P457">
            <v>2.0267801134506827</v>
          </cell>
        </row>
        <row r="458">
          <cell r="B458" t="str">
            <v>CEN-EBAT</v>
          </cell>
          <cell r="C458" t="str">
            <v>VAR_fout</v>
          </cell>
          <cell r="D458" t="str">
            <v>AUX_CEN-EBAT_OUT</v>
          </cell>
          <cell r="E458">
            <v>2.5854109188801558E-2</v>
          </cell>
          <cell r="F458">
            <v>2.0142489959834246E-2</v>
          </cell>
          <cell r="G458">
            <v>2.026431090207036E-2</v>
          </cell>
          <cell r="H458">
            <v>2.3806411403346502E-2</v>
          </cell>
          <cell r="I458">
            <v>0.60616648290601238</v>
          </cell>
          <cell r="J458">
            <v>0.60983038226221009</v>
          </cell>
          <cell r="K458">
            <v>0.61061567622961965</v>
          </cell>
          <cell r="L458">
            <v>0.61103953526295252</v>
          </cell>
          <cell r="M458">
            <v>1.4344303681306809</v>
          </cell>
          <cell r="N458">
            <v>1.5602092735096915</v>
          </cell>
          <cell r="O458">
            <v>1.5727669161980953</v>
          </cell>
          <cell r="P458">
            <v>2.0267801134506778</v>
          </cell>
        </row>
        <row r="459">
          <cell r="B459" t="str">
            <v>CEN-EBAT</v>
          </cell>
          <cell r="C459" t="str">
            <v>VAR_fin</v>
          </cell>
          <cell r="D459" t="str">
            <v>AUX_CEN-EBAT_IN</v>
          </cell>
          <cell r="E459">
            <v>2.9827207870548194E-2</v>
          </cell>
          <cell r="F459">
            <v>2.3239710741509989E-2</v>
          </cell>
          <cell r="G459">
            <v>2.3377647063231401E-2</v>
          </cell>
          <cell r="H459">
            <v>2.7462929353212137E-2</v>
          </cell>
          <cell r="I459">
            <v>0.69912802910065963</v>
          </cell>
          <cell r="J459">
            <v>0.70335618665169242</v>
          </cell>
          <cell r="K459">
            <v>0.70425950707054974</v>
          </cell>
          <cell r="L459">
            <v>0.70474857139680058</v>
          </cell>
          <cell r="M459">
            <v>1.6544063393927044</v>
          </cell>
          <cell r="N459">
            <v>1.7994734639458816</v>
          </cell>
          <cell r="O459">
            <v>1.8139568235401626</v>
          </cell>
          <cell r="P459">
            <v>2.3375938985706464</v>
          </cell>
        </row>
        <row r="460">
          <cell r="B460" t="str">
            <v>CEN-EBAT</v>
          </cell>
          <cell r="C460" t="str">
            <v>VAR_fin</v>
          </cell>
          <cell r="D460" t="str">
            <v>ELC13</v>
          </cell>
          <cell r="E460">
            <v>2.9827207870548194E-2</v>
          </cell>
          <cell r="F460">
            <v>2.3239710741509989E-2</v>
          </cell>
          <cell r="G460">
            <v>2.3377647063231401E-2</v>
          </cell>
          <cell r="H460">
            <v>2.7462929353212137E-2</v>
          </cell>
          <cell r="I460">
            <v>0.69912802910065963</v>
          </cell>
          <cell r="J460">
            <v>0.70335618665169242</v>
          </cell>
          <cell r="K460">
            <v>0.70425950707054974</v>
          </cell>
          <cell r="L460">
            <v>0.70474857139680058</v>
          </cell>
          <cell r="M460">
            <v>1.6544063393927044</v>
          </cell>
          <cell r="N460">
            <v>1.7994734639458816</v>
          </cell>
          <cell r="O460">
            <v>1.8139568235401626</v>
          </cell>
          <cell r="P460">
            <v>2.3375938985706464</v>
          </cell>
        </row>
        <row r="461">
          <cell r="B461" t="str">
            <v>CEN-EBAT</v>
          </cell>
          <cell r="C461" t="str">
            <v>VAR_ncap</v>
          </cell>
          <cell r="D461" t="str">
            <v>-</v>
          </cell>
          <cell r="E461">
            <v>4.4706285887321003E-3</v>
          </cell>
          <cell r="F461">
            <v>9.3194729958919196E-6</v>
          </cell>
          <cell r="G461">
            <v>2.7558590224541401E-5</v>
          </cell>
          <cell r="H461">
            <v>7.8065363293496905E-4</v>
          </cell>
          <cell r="I461">
            <v>0.25169600848047202</v>
          </cell>
          <cell r="J461">
            <v>4.0936037889689601E-2</v>
          </cell>
          <cell r="K461">
            <v>0.121558753773839</v>
          </cell>
          <cell r="L461">
            <v>0.15803023696755999</v>
          </cell>
          <cell r="M461">
            <v>8.0917766485905401E-2</v>
          </cell>
          <cell r="N461">
            <v>0.13275983431688099</v>
          </cell>
          <cell r="O461">
            <v>0.14875913770475099</v>
          </cell>
          <cell r="P461">
            <v>0.108938736510684</v>
          </cell>
        </row>
        <row r="462">
          <cell r="B462" t="str">
            <v>CEN-EBAT</v>
          </cell>
          <cell r="C462" t="str">
            <v>VAR_cap</v>
          </cell>
          <cell r="D462" t="str">
            <v>-</v>
          </cell>
          <cell r="E462">
            <v>4.4706285887321003E-3</v>
          </cell>
          <cell r="F462">
            <v>4.4784225450674262E-3</v>
          </cell>
          <cell r="G462">
            <v>4.5021740394869539E-3</v>
          </cell>
          <cell r="H462">
            <v>4.0750382607247781E-3</v>
          </cell>
          <cell r="I462">
            <v>0.25248451676259986</v>
          </cell>
          <cell r="J462">
            <v>0.29278938468709215</v>
          </cell>
          <cell r="K462">
            <v>0.29299295179628543</v>
          </cell>
          <cell r="L462">
            <v>0.29355362298582593</v>
          </cell>
          <cell r="M462">
            <v>0.29361409848634135</v>
          </cell>
          <cell r="N462">
            <v>0.29462090008878494</v>
          </cell>
          <cell r="O462">
            <v>0.29583495091962897</v>
          </cell>
          <cell r="P462">
            <v>0.34725970477553847</v>
          </cell>
        </row>
        <row r="463">
          <cell r="B463" t="str">
            <v>ESOL-PV</v>
          </cell>
          <cell r="C463" t="str">
            <v>VAR_fout</v>
          </cell>
          <cell r="D463" t="str">
            <v>ELC35</v>
          </cell>
          <cell r="G463">
            <v>1.799302945423897E-3</v>
          </cell>
          <cell r="H463">
            <v>2.3088690367249112E-3</v>
          </cell>
          <cell r="I463">
            <v>1.0480957955269061</v>
          </cell>
          <cell r="J463">
            <v>1.7954645792815673</v>
          </cell>
          <cell r="K463">
            <v>4.603641768925514</v>
          </cell>
          <cell r="L463">
            <v>7.4118119140833407</v>
          </cell>
          <cell r="M463">
            <v>6.5844670665609621</v>
          </cell>
          <cell r="N463">
            <v>5.6186697145032758</v>
          </cell>
          <cell r="O463">
            <v>2.8086918308557642</v>
          </cell>
          <cell r="P463">
            <v>1.5774590694666257E-2</v>
          </cell>
        </row>
        <row r="464">
          <cell r="B464" t="str">
            <v>ESOL-PV</v>
          </cell>
          <cell r="C464" t="str">
            <v>VAR_fin</v>
          </cell>
          <cell r="D464" t="str">
            <v>SOL</v>
          </cell>
          <cell r="G464">
            <v>1.799302945423897E-3</v>
          </cell>
          <cell r="H464">
            <v>2.3088690367249112E-3</v>
          </cell>
          <cell r="I464">
            <v>1.0480957955269061</v>
          </cell>
          <cell r="J464">
            <v>1.7954645792815673</v>
          </cell>
          <cell r="K464">
            <v>4.603641768925514</v>
          </cell>
          <cell r="L464">
            <v>7.4118119140833407</v>
          </cell>
          <cell r="M464">
            <v>6.5844670665609621</v>
          </cell>
          <cell r="N464">
            <v>5.6186697145032758</v>
          </cell>
          <cell r="O464">
            <v>2.8086918308557642</v>
          </cell>
          <cell r="P464">
            <v>1.5774590694666257E-2</v>
          </cell>
        </row>
        <row r="465">
          <cell r="B465" t="str">
            <v>ESOL-PV</v>
          </cell>
          <cell r="C465" t="str">
            <v>VAR_fin</v>
          </cell>
          <cell r="D465" t="str">
            <v>SOLPVC</v>
          </cell>
          <cell r="G465">
            <v>1.7993029454239E-3</v>
          </cell>
          <cell r="H465">
            <v>2.3088690367249099E-3</v>
          </cell>
          <cell r="I465">
            <v>1.0480957955269099</v>
          </cell>
          <cell r="J465">
            <v>1.79546457928157</v>
          </cell>
          <cell r="K465">
            <v>4.6036417689255096</v>
          </cell>
          <cell r="L465">
            <v>7.4118119140833398</v>
          </cell>
          <cell r="M465">
            <v>6.5844670665609604</v>
          </cell>
          <cell r="N465">
            <v>5.6186697145032802</v>
          </cell>
          <cell r="O465">
            <v>2.8086918308557598</v>
          </cell>
          <cell r="P465">
            <v>1.5774590694666302E-2</v>
          </cell>
        </row>
        <row r="466">
          <cell r="B466" t="str">
            <v>ESOL-PV</v>
          </cell>
          <cell r="C466" t="str">
            <v>VAR_ncap</v>
          </cell>
          <cell r="D466" t="str">
            <v>-</v>
          </cell>
          <cell r="G466">
            <v>5.1753033553081796E-4</v>
          </cell>
          <cell r="H466">
            <v>6.3415384983089602E-6</v>
          </cell>
          <cell r="I466">
            <v>0.238638966528016</v>
          </cell>
          <cell r="J466">
            <v>0.170542897864561</v>
          </cell>
          <cell r="K466">
            <v>0.641227687649227</v>
          </cell>
          <cell r="L466">
            <v>0.64089410262348701</v>
          </cell>
          <cell r="M466">
            <v>1.5258434470163399E-6</v>
          </cell>
          <cell r="N466">
            <v>2.1857620041270898E-6</v>
          </cell>
          <cell r="O466">
            <v>1.7271857691668201E-5</v>
          </cell>
          <cell r="P466">
            <v>3.5767898830982902E-3</v>
          </cell>
        </row>
        <row r="467">
          <cell r="B467" t="str">
            <v>ESOL-PV</v>
          </cell>
          <cell r="C467" t="str">
            <v>VAR_cap</v>
          </cell>
          <cell r="D467" t="str">
            <v>-</v>
          </cell>
          <cell r="G467">
            <v>5.1753033553081796E-4</v>
          </cell>
          <cell r="H467">
            <v>5.2387187402912704E-4</v>
          </cell>
          <cell r="I467">
            <v>0.239162838402045</v>
          </cell>
          <cell r="J467">
            <v>0.409705736266606</v>
          </cell>
          <cell r="K467">
            <v>1.0505055491941599</v>
          </cell>
          <cell r="L467">
            <v>1.69130365466529</v>
          </cell>
          <cell r="M467">
            <v>1.50251142254254</v>
          </cell>
          <cell r="N467">
            <v>1.2821255018781701</v>
          </cell>
          <cell r="O467">
            <v>0.64091508608662995</v>
          </cell>
          <cell r="P467">
            <v>3.5977733462410999E-3</v>
          </cell>
        </row>
        <row r="468">
          <cell r="B468" t="str">
            <v>ENUC_SMR_BMGL_IV</v>
          </cell>
          <cell r="C468" t="str">
            <v>VAR_fout</v>
          </cell>
          <cell r="D468" t="str">
            <v>LTH</v>
          </cell>
          <cell r="M468">
            <v>8.5890351952601265E-2</v>
          </cell>
          <cell r="N468">
            <v>0.43936984040209354</v>
          </cell>
          <cell r="O468">
            <v>0.35548619086118061</v>
          </cell>
          <cell r="P468">
            <v>0.34809711242412666</v>
          </cell>
        </row>
        <row r="469">
          <cell r="B469" t="str">
            <v>ENUC_SMR_BMGL_IV</v>
          </cell>
          <cell r="C469" t="str">
            <v>VAR_fout</v>
          </cell>
          <cell r="D469" t="str">
            <v>ELC</v>
          </cell>
          <cell r="M469">
            <v>0.185025428038747</v>
          </cell>
          <cell r="N469">
            <v>0.40688668119142068</v>
          </cell>
          <cell r="O469">
            <v>0.47998094335999369</v>
          </cell>
          <cell r="P469">
            <v>0.46722300026615216</v>
          </cell>
        </row>
        <row r="470">
          <cell r="B470" t="str">
            <v>ENUC_SMR_BMGL_IV</v>
          </cell>
          <cell r="C470" t="str">
            <v>VAR_fin</v>
          </cell>
          <cell r="D470" t="str">
            <v>URN</v>
          </cell>
          <cell r="M470">
            <v>0.59618955415086528</v>
          </cell>
          <cell r="N470">
            <v>1.4224565345878193</v>
          </cell>
          <cell r="O470">
            <v>1.6056033374653615</v>
          </cell>
          <cell r="P470">
            <v>1.5638417484344354</v>
          </cell>
        </row>
        <row r="471">
          <cell r="B471" t="str">
            <v>ENUC_SMR_BMGL_IV</v>
          </cell>
          <cell r="C471" t="str">
            <v>VAR_ncap</v>
          </cell>
          <cell r="D471" t="str">
            <v>-</v>
          </cell>
          <cell r="M471">
            <v>1.7626440720651899E-2</v>
          </cell>
          <cell r="N471">
            <v>1.69754067599592E-3</v>
          </cell>
          <cell r="O471">
            <v>9.2257494838574801E-5</v>
          </cell>
        </row>
        <row r="472">
          <cell r="B472" t="str">
            <v>ENUC_SMR_BMGL_IV</v>
          </cell>
          <cell r="C472" t="str">
            <v>VAR_cap</v>
          </cell>
          <cell r="D472" t="str">
            <v>-</v>
          </cell>
          <cell r="M472">
            <v>7.1828848474738399E-3</v>
          </cell>
          <cell r="N472">
            <v>1.7626440720651899E-2</v>
          </cell>
          <cell r="O472">
            <v>1.9353228285548502E-2</v>
          </cell>
          <cell r="P472">
            <v>1.9416238891486401E-2</v>
          </cell>
        </row>
        <row r="473">
          <cell r="B473" t="str">
            <v>RHEM-SHSTG-CHPNGA</v>
          </cell>
          <cell r="C473" t="str">
            <v>VAR_fout</v>
          </cell>
          <cell r="D473" t="str">
            <v>RHEM_LTH_CHPNGA</v>
          </cell>
          <cell r="E473">
            <v>5.1918160926427516E-2</v>
          </cell>
          <cell r="F473">
            <v>5.2505506512252106E-4</v>
          </cell>
          <cell r="G473">
            <v>3.0225203508384708E-2</v>
          </cell>
          <cell r="H473">
            <v>2.4468874419656898E-2</v>
          </cell>
          <cell r="I473">
            <v>2.4595254572126031E-2</v>
          </cell>
          <cell r="J473">
            <v>1.2286264785760441E-2</v>
          </cell>
          <cell r="K473">
            <v>2.130470551256177E-4</v>
          </cell>
          <cell r="L473">
            <v>2.2939862941797267E-4</v>
          </cell>
          <cell r="M473">
            <v>1.809452220828546E-2</v>
          </cell>
          <cell r="N473">
            <v>3.3222886792853859E-2</v>
          </cell>
          <cell r="O473">
            <v>3.9551207788176557E-2</v>
          </cell>
          <cell r="P473">
            <v>5.3874390593032992E-2</v>
          </cell>
        </row>
        <row r="474">
          <cell r="B474" t="str">
            <v>RHEM-SHSTG-CHPNGA</v>
          </cell>
          <cell r="C474" t="str">
            <v>VAR_fout</v>
          </cell>
          <cell r="D474" t="str">
            <v>AUX_REM-CHPNGA_OUT</v>
          </cell>
          <cell r="E474">
            <v>5.1918160926427634E-2</v>
          </cell>
          <cell r="F474">
            <v>5.2470526161477876E-4</v>
          </cell>
          <cell r="G474">
            <v>3.0193751683714225E-2</v>
          </cell>
          <cell r="H474">
            <v>2.4468874419656898E-2</v>
          </cell>
          <cell r="I474">
            <v>2.4572669398046997E-2</v>
          </cell>
          <cell r="J474">
            <v>1.2286264785760481E-2</v>
          </cell>
          <cell r="K474">
            <v>2.1287313916225028E-4</v>
          </cell>
          <cell r="L474">
            <v>2.2939862941797289E-4</v>
          </cell>
          <cell r="M474">
            <v>1.8094522208285481E-2</v>
          </cell>
          <cell r="N474">
            <v>3.3222886792853887E-2</v>
          </cell>
          <cell r="O474">
            <v>3.9551207788176605E-2</v>
          </cell>
          <cell r="P474">
            <v>5.3874390593033041E-2</v>
          </cell>
        </row>
        <row r="475">
          <cell r="B475" t="str">
            <v>RHEM-SHSTG-CHPNGA</v>
          </cell>
          <cell r="C475" t="str">
            <v>VAR_fin</v>
          </cell>
          <cell r="D475" t="str">
            <v>AUX_REM-CHPNGA_IN</v>
          </cell>
          <cell r="E475">
            <v>6.9230489143793553E-2</v>
          </cell>
          <cell r="F475">
            <v>6.9713649986384151E-4</v>
          </cell>
          <cell r="G475">
            <v>3.9006537163944061E-2</v>
          </cell>
          <cell r="H475">
            <v>3.0592367597139399E-2</v>
          </cell>
          <cell r="I475">
            <v>2.9818704357257052E-2</v>
          </cell>
          <cell r="J475">
            <v>1.4460703732594586E-2</v>
          </cell>
          <cell r="K475">
            <v>1.769773304523589E-4</v>
          </cell>
          <cell r="L475">
            <v>1.9629033095229509E-4</v>
          </cell>
          <cell r="M475">
            <v>2.0111299248352282E-2</v>
          </cell>
          <cell r="N475">
            <v>3.6920593232735006E-2</v>
          </cell>
          <cell r="O475">
            <v>4.3952061004924214E-2</v>
          </cell>
          <cell r="P475">
            <v>5.9866708565959513E-2</v>
          </cell>
        </row>
        <row r="476">
          <cell r="B476" t="str">
            <v>RHEM-SHSTG-CHPNGA</v>
          </cell>
          <cell r="C476" t="str">
            <v>VAR_fin</v>
          </cell>
          <cell r="D476" t="str">
            <v>RHEM_LTH_CHPNGA</v>
          </cell>
          <cell r="E476">
            <v>6.9230489143793553E-2</v>
          </cell>
          <cell r="F476">
            <v>6.9713649986384151E-4</v>
          </cell>
          <cell r="G476">
            <v>3.9006537163944061E-2</v>
          </cell>
          <cell r="H476">
            <v>3.0592367597139399E-2</v>
          </cell>
          <cell r="I476">
            <v>2.9818704357257052E-2</v>
          </cell>
          <cell r="J476">
            <v>1.4460703732594586E-2</v>
          </cell>
          <cell r="K476">
            <v>1.769773304523589E-4</v>
          </cell>
          <cell r="L476">
            <v>1.9629033095229509E-4</v>
          </cell>
          <cell r="M476">
            <v>2.0111299248352282E-2</v>
          </cell>
          <cell r="N476">
            <v>3.6920593232735006E-2</v>
          </cell>
          <cell r="O476">
            <v>4.3952061004924214E-2</v>
          </cell>
          <cell r="P476">
            <v>5.9866708565959513E-2</v>
          </cell>
        </row>
        <row r="477">
          <cell r="B477" t="str">
            <v>RHEM-SHSTG-CHPNGA</v>
          </cell>
          <cell r="C477" t="str">
            <v>VAR_ncap</v>
          </cell>
          <cell r="D477" t="str">
            <v>-</v>
          </cell>
          <cell r="E477">
            <v>2.30600712564922E-2</v>
          </cell>
          <cell r="F477">
            <v>3.1103386821367598E-4</v>
          </cell>
          <cell r="G477">
            <v>3.72741232830059E-4</v>
          </cell>
          <cell r="H477">
            <v>2.7981186756287802E-4</v>
          </cell>
          <cell r="I477">
            <v>1.62617326357332E-2</v>
          </cell>
          <cell r="J477">
            <v>1.5640668508937899E-3</v>
          </cell>
          <cell r="K477">
            <v>3.7941225885982001E-4</v>
          </cell>
          <cell r="L477">
            <v>2.1428368572733301E-2</v>
          </cell>
          <cell r="M477">
            <v>2.2211356466749301E-3</v>
          </cell>
          <cell r="N477">
            <v>2.13406299926602E-2</v>
          </cell>
          <cell r="O477">
            <v>8.9589798072999896E-3</v>
          </cell>
          <cell r="P477">
            <v>4.3244705847692903E-2</v>
          </cell>
        </row>
        <row r="478">
          <cell r="B478" t="str">
            <v>RHEM-SHSTG-CHPNGA</v>
          </cell>
          <cell r="C478" t="str">
            <v>VAR_cap</v>
          </cell>
          <cell r="D478" t="str">
            <v>-</v>
          </cell>
          <cell r="E478">
            <v>2.30600712564922E-2</v>
          </cell>
          <cell r="F478">
            <v>2.3325959272103396E-2</v>
          </cell>
          <cell r="G478">
            <v>2.3571430802461393E-2</v>
          </cell>
          <cell r="H478">
            <v>2.3565770710324101E-2</v>
          </cell>
          <cell r="I478">
            <v>2.2610507486644928E-2</v>
          </cell>
          <cell r="J478">
            <v>1.7935570652980761E-2</v>
          </cell>
          <cell r="K478">
            <v>1.7791595625657755E-2</v>
          </cell>
          <cell r="L478">
            <v>2.3039019318733981E-2</v>
          </cell>
          <cell r="M478">
            <v>2.3889986427028692E-2</v>
          </cell>
          <cell r="N478">
            <v>4.4585871301865108E-2</v>
          </cell>
          <cell r="O478">
            <v>3.5028764318083536E-2</v>
          </cell>
          <cell r="P478">
            <v>7.3188218518562734E-2</v>
          </cell>
        </row>
        <row r="479">
          <cell r="B479" t="str">
            <v>RHNS-ESOLPV</v>
          </cell>
          <cell r="C479" t="str">
            <v>VAR_fout</v>
          </cell>
          <cell r="D479" t="str">
            <v>RHNS_SOL_ELC</v>
          </cell>
          <cell r="F479">
            <v>3.9251679511738938E-5</v>
          </cell>
          <cell r="G479">
            <v>7.4326763423169526E-3</v>
          </cell>
          <cell r="H479">
            <v>8.2978106580231976E-3</v>
          </cell>
          <cell r="I479">
            <v>1.322007932845594E-2</v>
          </cell>
          <cell r="J479">
            <v>1.4082402641715218E-2</v>
          </cell>
          <cell r="K479">
            <v>1.549863780275138E-2</v>
          </cell>
          <cell r="L479">
            <v>2.3621423173888701E-2</v>
          </cell>
          <cell r="M479">
            <v>2.4827651071054061E-2</v>
          </cell>
          <cell r="N479">
            <v>2.609675863184658E-2</v>
          </cell>
          <cell r="O479">
            <v>2.743419938572992E-2</v>
          </cell>
          <cell r="P479">
            <v>2.8858268925092339E-2</v>
          </cell>
        </row>
        <row r="480">
          <cell r="B480" t="str">
            <v>RHNS-ESOLPV</v>
          </cell>
          <cell r="C480" t="str">
            <v>VAR_fin</v>
          </cell>
          <cell r="D480" t="str">
            <v>SOL</v>
          </cell>
          <cell r="F480">
            <v>3.9251679511738938E-5</v>
          </cell>
          <cell r="G480">
            <v>7.4326763423169526E-3</v>
          </cell>
          <cell r="H480">
            <v>8.2978106580231976E-3</v>
          </cell>
          <cell r="I480">
            <v>1.322007932845594E-2</v>
          </cell>
          <cell r="J480">
            <v>1.4082402641715218E-2</v>
          </cell>
          <cell r="K480">
            <v>1.549863780275138E-2</v>
          </cell>
          <cell r="L480">
            <v>2.3621423173888701E-2</v>
          </cell>
          <cell r="M480">
            <v>2.4827651071054061E-2</v>
          </cell>
          <cell r="N480">
            <v>2.609675863184658E-2</v>
          </cell>
          <cell r="O480">
            <v>2.743419938572992E-2</v>
          </cell>
          <cell r="P480">
            <v>2.8858268925092339E-2</v>
          </cell>
        </row>
        <row r="481">
          <cell r="B481" t="str">
            <v>RHNS-ESOLPV</v>
          </cell>
          <cell r="C481" t="str">
            <v>VAR_fin</v>
          </cell>
          <cell r="D481" t="str">
            <v>SOLPVC</v>
          </cell>
          <cell r="F481">
            <v>3.9251679511738897E-5</v>
          </cell>
          <cell r="G481">
            <v>7.4326763423169604E-3</v>
          </cell>
          <cell r="H481">
            <v>8.2978106580231994E-3</v>
          </cell>
          <cell r="I481">
            <v>1.3220079328455901E-2</v>
          </cell>
          <cell r="J481">
            <v>1.4082402641715199E-2</v>
          </cell>
          <cell r="K481">
            <v>1.5498637802751399E-2</v>
          </cell>
          <cell r="L481">
            <v>2.3621423173888701E-2</v>
          </cell>
          <cell r="M481">
            <v>2.4827651071054099E-2</v>
          </cell>
          <cell r="N481">
            <v>2.60967586318466E-2</v>
          </cell>
          <cell r="O481">
            <v>2.7434199385729899E-2</v>
          </cell>
          <cell r="P481">
            <v>2.8858268925092401E-2</v>
          </cell>
        </row>
        <row r="482">
          <cell r="B482" t="str">
            <v>RHNS-ESOLPV</v>
          </cell>
          <cell r="C482" t="str">
            <v>VAR_ncap</v>
          </cell>
          <cell r="D482" t="str">
            <v>-</v>
          </cell>
          <cell r="F482">
            <v>1.34018225713016E-5</v>
          </cell>
          <cell r="G482">
            <v>2.3536540985613702E-3</v>
          </cell>
          <cell r="H482">
            <v>2.10772239227533E-5</v>
          </cell>
          <cell r="I482">
            <v>1.4190336525538099E-3</v>
          </cell>
          <cell r="J482">
            <v>2.5379928683678298E-4</v>
          </cell>
          <cell r="K482">
            <v>2.3598844278311E-3</v>
          </cell>
          <cell r="L482">
            <v>2.7728535184810702E-3</v>
          </cell>
          <cell r="M482">
            <v>1.3696335716686899E-3</v>
          </cell>
          <cell r="N482">
            <v>1.0167663901025799E-3</v>
          </cell>
          <cell r="O482">
            <v>2.7454355778359701E-3</v>
          </cell>
          <cell r="P482">
            <v>3.18337255665916E-3</v>
          </cell>
        </row>
        <row r="483">
          <cell r="B483" t="str">
            <v>RHNS-ESOLPV</v>
          </cell>
          <cell r="C483" t="str">
            <v>VAR_cap</v>
          </cell>
          <cell r="D483" t="str">
            <v>-</v>
          </cell>
          <cell r="F483">
            <v>1.34018225713016E-5</v>
          </cell>
          <cell r="G483">
            <v>2.36705592113267E-3</v>
          </cell>
          <cell r="H483">
            <v>2.3881331450554301E-3</v>
          </cell>
          <cell r="I483">
            <v>3.8071667976092298E-3</v>
          </cell>
          <cell r="J483">
            <v>4.0558030337453496E-3</v>
          </cell>
          <cell r="K483">
            <v>4.4639965632349704E-3</v>
          </cell>
          <cell r="L483">
            <v>6.8055708857027598E-3</v>
          </cell>
          <cell r="M483">
            <v>7.1533061180671003E-3</v>
          </cell>
          <cell r="N483">
            <v>7.51913790808345E-3</v>
          </cell>
          <cell r="O483">
            <v>7.9046890580883201E-3</v>
          </cell>
          <cell r="P483">
            <v>8.3152080962664108E-3</v>
          </cell>
        </row>
        <row r="484">
          <cell r="B484" t="str">
            <v>RHSA-WHSTG-CHP</v>
          </cell>
          <cell r="C484" t="str">
            <v>VAR_fout</v>
          </cell>
          <cell r="D484" t="str">
            <v>AUX_RHSA-CHP_OUT</v>
          </cell>
          <cell r="E484">
            <v>5.8871046483834748</v>
          </cell>
          <cell r="F484">
            <v>1.1988723766936803E-3</v>
          </cell>
          <cell r="G484">
            <v>4.855958818938684E-2</v>
          </cell>
          <cell r="H484">
            <v>1.950622109826833</v>
          </cell>
          <cell r="I484">
            <v>1.0850697133002705</v>
          </cell>
          <cell r="J484">
            <v>0.73690019740851698</v>
          </cell>
          <cell r="K484">
            <v>0.95214418752991015</v>
          </cell>
          <cell r="L484">
            <v>0.62229588449011852</v>
          </cell>
          <cell r="M484">
            <v>0.95781553722538137</v>
          </cell>
          <cell r="N484">
            <v>2.4045419831208283</v>
          </cell>
          <cell r="O484">
            <v>0.1991971064003408</v>
          </cell>
          <cell r="P484">
            <v>2.8703750261724945</v>
          </cell>
        </row>
        <row r="485">
          <cell r="B485" t="str">
            <v>RHSA-WHSTG-CHP</v>
          </cell>
          <cell r="C485" t="str">
            <v>VAR_fout</v>
          </cell>
          <cell r="D485" t="str">
            <v>RHSA_LTH</v>
          </cell>
          <cell r="E485">
            <v>5.8871046483834633</v>
          </cell>
          <cell r="F485">
            <v>1.1996716249448062E-3</v>
          </cell>
          <cell r="G485">
            <v>4.8610171093750702E-2</v>
          </cell>
          <cell r="H485">
            <v>1.950622109826833</v>
          </cell>
          <cell r="I485">
            <v>1.0860670200220519</v>
          </cell>
          <cell r="J485">
            <v>0.73690019740851487</v>
          </cell>
          <cell r="K485">
            <v>0.95292208310795523</v>
          </cell>
          <cell r="L485">
            <v>0.62229588449011808</v>
          </cell>
          <cell r="M485">
            <v>0.95781553722538071</v>
          </cell>
          <cell r="N485">
            <v>2.4045419831208261</v>
          </cell>
          <cell r="O485">
            <v>0.19919710640034058</v>
          </cell>
          <cell r="P485">
            <v>2.8703750261724896</v>
          </cell>
        </row>
        <row r="486">
          <cell r="B486" t="str">
            <v>RHSA-WHSTG-CHP</v>
          </cell>
          <cell r="C486" t="str">
            <v>VAR_fin</v>
          </cell>
          <cell r="D486" t="str">
            <v>RHSA_LTH</v>
          </cell>
          <cell r="E486">
            <v>7.8494791390844174</v>
          </cell>
          <cell r="F486">
            <v>1.5847898688468546E-3</v>
          </cell>
          <cell r="G486">
            <v>6.2729075984445187E-2</v>
          </cell>
          <cell r="H486">
            <v>2.4382839118564221</v>
          </cell>
          <cell r="I486">
            <v>1.3164511473268743</v>
          </cell>
          <cell r="J486">
            <v>0.86694768328888849</v>
          </cell>
          <cell r="K486">
            <v>1.0890600838393725</v>
          </cell>
          <cell r="L486">
            <v>0.69144614622888068</v>
          </cell>
          <cell r="M486">
            <v>1.064245760378929</v>
          </cell>
          <cell r="N486">
            <v>2.6717195891520462</v>
          </cell>
          <cell r="O486">
            <v>0.22133639279537068</v>
          </cell>
          <cell r="P486">
            <v>3.1893118592092682</v>
          </cell>
        </row>
        <row r="487">
          <cell r="B487" t="str">
            <v>RHSA-WHSTG-CHP</v>
          </cell>
          <cell r="C487" t="str">
            <v>VAR_fin</v>
          </cell>
          <cell r="D487" t="str">
            <v>AUX_RHSA-CHP_IN</v>
          </cell>
          <cell r="E487">
            <v>7.8494791390844174</v>
          </cell>
          <cell r="F487">
            <v>1.5847898688468546E-3</v>
          </cell>
          <cell r="G487">
            <v>6.2729075984445187E-2</v>
          </cell>
          <cell r="H487">
            <v>2.4382839118564221</v>
          </cell>
          <cell r="I487">
            <v>1.3164511473268743</v>
          </cell>
          <cell r="J487">
            <v>0.86694768328888849</v>
          </cell>
          <cell r="K487">
            <v>1.0890600838393725</v>
          </cell>
          <cell r="L487">
            <v>0.69144614622888068</v>
          </cell>
          <cell r="M487">
            <v>1.064245760378929</v>
          </cell>
          <cell r="N487">
            <v>2.6717195891520462</v>
          </cell>
          <cell r="O487">
            <v>0.22133639279537068</v>
          </cell>
          <cell r="P487">
            <v>3.1893118592092682</v>
          </cell>
        </row>
        <row r="488">
          <cell r="B488" t="str">
            <v>RHSA-WHSTG-CHP</v>
          </cell>
          <cell r="C488" t="str">
            <v>VAR_ncap</v>
          </cell>
          <cell r="D488" t="str">
            <v>-</v>
          </cell>
          <cell r="E488">
            <v>0.37506123401007901</v>
          </cell>
          <cell r="F488">
            <v>1.8229092917368799E-4</v>
          </cell>
          <cell r="G488">
            <v>2.1439382657052601E-4</v>
          </cell>
          <cell r="H488">
            <v>1.72853356854382E-4</v>
          </cell>
          <cell r="I488">
            <v>3.6817851886578198E-2</v>
          </cell>
          <cell r="J488">
            <v>2.66189307046335E-2</v>
          </cell>
          <cell r="K488">
            <v>3.2638166206437201E-3</v>
          </cell>
          <cell r="L488">
            <v>5.9093266470990002E-2</v>
          </cell>
          <cell r="M488">
            <v>1.8924404536196299E-3</v>
          </cell>
          <cell r="N488">
            <v>0.106706449217704</v>
          </cell>
          <cell r="O488">
            <v>9.8819444041141108E-4</v>
          </cell>
          <cell r="P488">
            <v>8.1866829676439504E-2</v>
          </cell>
        </row>
        <row r="489">
          <cell r="B489" t="str">
            <v>RHSA-WHSTG-CHP</v>
          </cell>
          <cell r="C489" t="str">
            <v>VAR_cap</v>
          </cell>
          <cell r="D489" t="str">
            <v>-</v>
          </cell>
          <cell r="E489">
            <v>0.37573859115227815</v>
          </cell>
          <cell r="F489">
            <v>0.13488451654444389</v>
          </cell>
          <cell r="G489">
            <v>0.1332537100777989</v>
          </cell>
          <cell r="H489">
            <v>0.13211967471610217</v>
          </cell>
          <cell r="I489">
            <v>7.11469863982616E-2</v>
          </cell>
          <cell r="J489">
            <v>6.3461235478225173E-2</v>
          </cell>
          <cell r="K489">
            <v>6.6486640178314974E-2</v>
          </cell>
          <cell r="L489">
            <v>8.8607706743316403E-2</v>
          </cell>
          <cell r="M489">
            <v>6.7365876623168078E-2</v>
          </cell>
          <cell r="N489">
            <v>0.16739747746161293</v>
          </cell>
          <cell r="O489">
            <v>0.11046173512187703</v>
          </cell>
          <cell r="P489">
            <v>0.18915941505683753</v>
          </cell>
        </row>
        <row r="490">
          <cell r="B490" t="str">
            <v>G-INTC-SER</v>
          </cell>
          <cell r="C490" t="str">
            <v>VAR_fout</v>
          </cell>
          <cell r="D490" t="str">
            <v>ELC35</v>
          </cell>
          <cell r="E490">
            <v>48.817782285181792</v>
          </cell>
          <cell r="F490">
            <v>2.5683364893771141E-2</v>
          </cell>
          <cell r="G490">
            <v>2.6570402180164911E-2</v>
          </cell>
          <cell r="H490">
            <v>1.9028632580754913E-2</v>
          </cell>
          <cell r="I490">
            <v>4.0012350100677697E-2</v>
          </cell>
          <cell r="J490">
            <v>0.48847919534294215</v>
          </cell>
          <cell r="K490">
            <v>1.5308647465288776</v>
          </cell>
          <cell r="L490">
            <v>3.3114402231204738</v>
          </cell>
          <cell r="M490">
            <v>2.5382388930034487</v>
          </cell>
          <cell r="N490">
            <v>2.6186867578669597</v>
          </cell>
          <cell r="O490">
            <v>4.2049077398646109</v>
          </cell>
          <cell r="P490">
            <v>5.2404868695204492</v>
          </cell>
        </row>
        <row r="491">
          <cell r="B491" t="str">
            <v>G-INTC-SER</v>
          </cell>
          <cell r="C491" t="str">
            <v>VAR_fout</v>
          </cell>
          <cell r="D491" t="str">
            <v>SCOM_ELC</v>
          </cell>
          <cell r="E491">
            <v>61.248891026417596</v>
          </cell>
          <cell r="F491">
            <v>58.279562258549603</v>
          </cell>
          <cell r="G491">
            <v>64.018542071901209</v>
          </cell>
          <cell r="H491">
            <v>66.484098194182863</v>
          </cell>
          <cell r="I491">
            <v>67.155881190204397</v>
          </cell>
          <cell r="J491">
            <v>63.331658199553047</v>
          </cell>
          <cell r="K491">
            <v>63.673039816054121</v>
          </cell>
          <cell r="L491">
            <v>66.172067743285226</v>
          </cell>
          <cell r="M491">
            <v>67.229477308101337</v>
          </cell>
          <cell r="N491">
            <v>69.214289381478579</v>
          </cell>
          <cell r="O491">
            <v>68.23352989508497</v>
          </cell>
          <cell r="P491">
            <v>68.465559193144728</v>
          </cell>
        </row>
        <row r="492">
          <cell r="B492" t="str">
            <v>G-INTC-SER</v>
          </cell>
          <cell r="C492" t="str">
            <v>VAR_fin</v>
          </cell>
          <cell r="D492" t="str">
            <v>ELC5</v>
          </cell>
          <cell r="E492">
            <v>110.06664821330692</v>
          </cell>
          <cell r="F492">
            <v>58.305245623443369</v>
          </cell>
          <cell r="G492">
            <v>64.045112474081392</v>
          </cell>
          <cell r="H492">
            <v>66.503126826763591</v>
          </cell>
          <cell r="I492">
            <v>67.19589354030515</v>
          </cell>
          <cell r="J492">
            <v>63.820137394895973</v>
          </cell>
          <cell r="K492">
            <v>65.203904562582991</v>
          </cell>
          <cell r="L492">
            <v>69.483507966405696</v>
          </cell>
          <cell r="M492">
            <v>69.767716201104733</v>
          </cell>
          <cell r="N492">
            <v>71.832976139345504</v>
          </cell>
          <cell r="O492">
            <v>72.438437634949665</v>
          </cell>
          <cell r="P492">
            <v>73.706046062665209</v>
          </cell>
        </row>
        <row r="493">
          <cell r="B493" t="str">
            <v>G-INTC-SER</v>
          </cell>
          <cell r="C493" t="str">
            <v>VAR_ncap</v>
          </cell>
          <cell r="D493" t="str">
            <v>-</v>
          </cell>
          <cell r="E493">
            <v>2.8308655777870301E-5</v>
          </cell>
          <cell r="F493">
            <v>9.3813537942955802E-7</v>
          </cell>
          <cell r="G493">
            <v>1.04614947530569E-6</v>
          </cell>
          <cell r="H493">
            <v>4.4071998225195602E-7</v>
          </cell>
          <cell r="I493">
            <v>5.6149509765014103E-7</v>
          </cell>
          <cell r="J493">
            <v>6.1508108651882996E-7</v>
          </cell>
          <cell r="K493">
            <v>8.8964140501103798E-7</v>
          </cell>
          <cell r="L493">
            <v>1.07225109368648E-6</v>
          </cell>
          <cell r="M493">
            <v>1.2646296277815699E-6</v>
          </cell>
          <cell r="N493">
            <v>2.78185832104911E-6</v>
          </cell>
          <cell r="O493">
            <v>1.40192654894158E-5</v>
          </cell>
        </row>
        <row r="494">
          <cell r="B494" t="str">
            <v>G-INTC-SER</v>
          </cell>
          <cell r="C494" t="str">
            <v>VAR_cap</v>
          </cell>
          <cell r="D494" t="str">
            <v>-</v>
          </cell>
          <cell r="E494">
            <v>4.3683888589490198</v>
          </cell>
          <cell r="F494">
            <v>4.3683980631451069</v>
          </cell>
          <cell r="G494">
            <v>4.3684181057401767</v>
          </cell>
          <cell r="H494">
            <v>4.3684193943690888</v>
          </cell>
          <cell r="I494">
            <v>4.3684197278276917</v>
          </cell>
          <cell r="J494">
            <v>4.3684203910646549</v>
          </cell>
          <cell r="K494">
            <v>4.3684211975383729</v>
          </cell>
          <cell r="L494">
            <v>4.3684216588272236</v>
          </cell>
          <cell r="M494">
            <v>4.3684234268640596</v>
          </cell>
          <cell r="N494">
            <v>4.3684246656291572</v>
          </cell>
          <cell r="O494">
            <v>4.3684335276884427</v>
          </cell>
          <cell r="P494">
            <v>4.3684407968317558</v>
          </cell>
        </row>
        <row r="495">
          <cell r="B495" t="str">
            <v>CHPWOD</v>
          </cell>
          <cell r="C495" t="str">
            <v>VAR_fout</v>
          </cell>
          <cell r="D495" t="str">
            <v>ELC35</v>
          </cell>
          <cell r="E495">
            <v>0.32212223061078898</v>
          </cell>
          <cell r="F495">
            <v>1.5482450628506118E-3</v>
          </cell>
          <cell r="G495">
            <v>0.42459978340741289</v>
          </cell>
          <cell r="H495">
            <v>6.4358656787166539E-3</v>
          </cell>
          <cell r="I495">
            <v>1.068821595875478E-2</v>
          </cell>
          <cell r="J495">
            <v>0.5157977521971292</v>
          </cell>
          <cell r="K495">
            <v>0.97566936950291339</v>
          </cell>
          <cell r="L495">
            <v>0.89176345582455985</v>
          </cell>
          <cell r="M495">
            <v>0.91467410847799968</v>
          </cell>
          <cell r="N495">
            <v>0.9747226183550991</v>
          </cell>
          <cell r="O495">
            <v>1.006329444457861</v>
          </cell>
          <cell r="P495">
            <v>1.0258302998514486</v>
          </cell>
        </row>
        <row r="496">
          <cell r="B496" t="str">
            <v>CHPWOD</v>
          </cell>
          <cell r="C496" t="str">
            <v>VAR_fout</v>
          </cell>
          <cell r="D496" t="str">
            <v>LTH</v>
          </cell>
          <cell r="E496">
            <v>0.84240914045158211</v>
          </cell>
          <cell r="F496">
            <v>4.0489468551466847E-3</v>
          </cell>
          <cell r="G496">
            <v>1.1104068722544929</v>
          </cell>
          <cell r="H496">
            <v>1.6830977682569005E-2</v>
          </cell>
          <cell r="I496">
            <v>2.7951659224831969E-2</v>
          </cell>
          <cell r="J496">
            <v>1.3489064081399926</v>
          </cell>
          <cell r="K496">
            <v>2.5515556419978336</v>
          </cell>
          <cell r="L496">
            <v>2.3321261773298358</v>
          </cell>
          <cell r="M496">
            <v>2.3920417664289597</v>
          </cell>
          <cell r="N496">
            <v>2.54907971284777</v>
          </cell>
          <cell r="O496">
            <v>2.631737402008635</v>
          </cell>
          <cell r="P496">
            <v>2.6827357413627198</v>
          </cell>
        </row>
        <row r="497">
          <cell r="B497" t="str">
            <v>CHPWOD</v>
          </cell>
          <cell r="C497" t="str">
            <v>VAR_fin</v>
          </cell>
          <cell r="D497" t="str">
            <v>EWOD</v>
          </cell>
          <cell r="E497">
            <v>1.3213846287604205</v>
          </cell>
          <cell r="F497">
            <v>8.1885074806840544E-3</v>
          </cell>
          <cell r="G497">
            <v>1.6436042558140385</v>
          </cell>
          <cell r="H497">
            <v>2.844119792382923E-2</v>
          </cell>
          <cell r="I497">
            <v>4.4914300078361211E-2</v>
          </cell>
          <cell r="J497">
            <v>1.6914973500638932</v>
          </cell>
          <cell r="K497">
            <v>3.1885380575156392</v>
          </cell>
          <cell r="L497">
            <v>2.9134005247653221</v>
          </cell>
          <cell r="M497">
            <v>2.997372395649446</v>
          </cell>
          <cell r="N497">
            <v>3.1955478366782333</v>
          </cell>
          <cell r="O497">
            <v>3.2940409080396975</v>
          </cell>
          <cell r="P497">
            <v>3.3664204320351265</v>
          </cell>
        </row>
        <row r="498">
          <cell r="B498" t="str">
            <v>CHPWOD</v>
          </cell>
          <cell r="C498" t="str">
            <v>VAR_ncap</v>
          </cell>
          <cell r="D498" t="str">
            <v>-</v>
          </cell>
          <cell r="F498">
            <v>8.6032287608840697E-7</v>
          </cell>
          <cell r="G498">
            <v>1.55643684950856E-2</v>
          </cell>
          <cell r="H498">
            <v>5.2797772315494101E-6</v>
          </cell>
          <cell r="I498">
            <v>3.8762909453677501E-4</v>
          </cell>
          <cell r="J498">
            <v>4.7811168308102898E-2</v>
          </cell>
          <cell r="K498">
            <v>6.9772446364752497E-3</v>
          </cell>
          <cell r="L498">
            <v>3.9167382062568702E-5</v>
          </cell>
          <cell r="M498">
            <v>4.1090686898894299E-5</v>
          </cell>
          <cell r="N498">
            <v>4.6730445433954E-2</v>
          </cell>
          <cell r="O498">
            <v>1.13304564568295E-2</v>
          </cell>
          <cell r="P498">
            <v>4.6428106713407597E-3</v>
          </cell>
        </row>
        <row r="499">
          <cell r="B499" t="str">
            <v>CHPWOD</v>
          </cell>
          <cell r="C499" t="str">
            <v>VAR_cap</v>
          </cell>
          <cell r="D499" t="str">
            <v>-</v>
          </cell>
          <cell r="E499">
            <v>1.34252953565984E-2</v>
          </cell>
          <cell r="F499">
            <v>2.7762369413848742E-4</v>
          </cell>
          <cell r="G499">
            <v>1.5840714434730403E-2</v>
          </cell>
          <cell r="H499">
            <v>1.1551808872058006E-3</v>
          </cell>
          <cell r="I499">
            <v>1.53825099071421E-3</v>
          </cell>
          <cell r="J499">
            <v>4.9342671595874216E-2</v>
          </cell>
          <cell r="K499">
            <v>5.5375153156582875E-2</v>
          </cell>
          <cell r="L499">
            <v>5.5202241440721514E-2</v>
          </cell>
          <cell r="M499">
            <v>4.8634772799829515E-2</v>
          </cell>
          <cell r="N499">
            <v>5.3774443584847183E-2</v>
          </cell>
          <cell r="O499">
            <v>5.8129481743233354E-2</v>
          </cell>
          <cell r="P499">
            <v>6.272638522865881E-2</v>
          </cell>
        </row>
        <row r="500">
          <cell r="B500" t="str">
            <v>D-EH2R</v>
          </cell>
          <cell r="C500" t="str">
            <v>VAR_fout</v>
          </cell>
          <cell r="D500" t="str">
            <v>EH2</v>
          </cell>
          <cell r="J500">
            <v>2.5164627753634389E-2</v>
          </cell>
          <cell r="K500">
            <v>3.3409761299938917E-2</v>
          </cell>
          <cell r="L500">
            <v>2.0451408437593273</v>
          </cell>
          <cell r="M500">
            <v>0.56819384854550803</v>
          </cell>
          <cell r="N500">
            <v>4.9176789497843459E-2</v>
          </cell>
          <cell r="O500">
            <v>3.9416257924450332E-2</v>
          </cell>
          <cell r="P500">
            <v>8.141274172482181E-2</v>
          </cell>
        </row>
        <row r="501">
          <cell r="B501" t="str">
            <v>D-EH2R</v>
          </cell>
          <cell r="C501" t="str">
            <v>VAR_fin</v>
          </cell>
          <cell r="D501" t="str">
            <v>H2</v>
          </cell>
          <cell r="J501">
            <v>2.5164627753634389E-2</v>
          </cell>
          <cell r="K501">
            <v>3.3409761299938917E-2</v>
          </cell>
          <cell r="L501">
            <v>2.0451408437593273</v>
          </cell>
          <cell r="M501">
            <v>0.56819384854550803</v>
          </cell>
          <cell r="N501">
            <v>4.9176789497843459E-2</v>
          </cell>
          <cell r="O501">
            <v>3.9416257924450332E-2</v>
          </cell>
          <cell r="P501">
            <v>8.141274172482181E-2</v>
          </cell>
        </row>
        <row r="502">
          <cell r="B502" t="str">
            <v>D-EH2R</v>
          </cell>
          <cell r="C502" t="str">
            <v>VAR_ncap</v>
          </cell>
          <cell r="D502" t="str">
            <v>-</v>
          </cell>
          <cell r="I502">
            <v>8.9131272436700099E-6</v>
          </cell>
          <cell r="J502">
            <v>2.50457793531379E-3</v>
          </cell>
          <cell r="K502">
            <v>2.8415020527826798E-3</v>
          </cell>
          <cell r="L502">
            <v>8.32959291421973E-2</v>
          </cell>
          <cell r="M502">
            <v>2.2955914943162401E-4</v>
          </cell>
          <cell r="N502">
            <v>3.3323342352734701E-3</v>
          </cell>
          <cell r="O502">
            <v>2.2953996281104699E-3</v>
          </cell>
          <cell r="P502">
            <v>3.6690356823786802E-3</v>
          </cell>
        </row>
        <row r="503">
          <cell r="B503" t="str">
            <v>D-EH2R</v>
          </cell>
          <cell r="C503" t="str">
            <v>VAR_cap</v>
          </cell>
          <cell r="D503" t="str">
            <v>-</v>
          </cell>
          <cell r="I503">
            <v>8.9131272436700099E-6</v>
          </cell>
          <cell r="J503">
            <v>2.5064496647417699E-3</v>
          </cell>
          <cell r="K503">
            <v>2.8415020527826798E-3</v>
          </cell>
          <cell r="L503">
            <v>8.6137431194980005E-2</v>
          </cell>
          <cell r="M503">
            <v>2.5951521039814601E-2</v>
          </cell>
          <cell r="N503">
            <v>3.5066114379429399E-3</v>
          </cell>
          <cell r="O503">
            <v>2.8856290768108201E-3</v>
          </cell>
          <cell r="P503">
            <v>5.9644353104891601E-3</v>
          </cell>
        </row>
        <row r="504">
          <cell r="B504" t="str">
            <v>G-INTC1</v>
          </cell>
          <cell r="C504" t="str">
            <v>VAR_fout</v>
          </cell>
          <cell r="D504" t="str">
            <v>ELC13</v>
          </cell>
          <cell r="E504">
            <v>125.08470118515082</v>
          </cell>
          <cell r="F504">
            <v>140.04570445793181</v>
          </cell>
          <cell r="G504">
            <v>134.51326341030219</v>
          </cell>
          <cell r="H504">
            <v>132.43703830606967</v>
          </cell>
          <cell r="I504">
            <v>120.12676972582273</v>
          </cell>
          <cell r="J504">
            <v>102.12282140979731</v>
          </cell>
          <cell r="K504">
            <v>77.602277460887493</v>
          </cell>
          <cell r="L504">
            <v>73.965224409126719</v>
          </cell>
          <cell r="M504">
            <v>75.356485277217914</v>
          </cell>
          <cell r="N504">
            <v>78.857401867199286</v>
          </cell>
          <cell r="O504">
            <v>83.009596968784777</v>
          </cell>
          <cell r="P504">
            <v>82.717683145726824</v>
          </cell>
        </row>
        <row r="505">
          <cell r="B505" t="str">
            <v>G-INTC1</v>
          </cell>
          <cell r="C505" t="str">
            <v>VAR_fin</v>
          </cell>
          <cell r="D505" t="str">
            <v>ELC</v>
          </cell>
          <cell r="E505">
            <v>126.40197284849667</v>
          </cell>
          <cell r="F505">
            <v>143.67566599586354</v>
          </cell>
          <cell r="G505">
            <v>137.70025952299565</v>
          </cell>
          <cell r="H505">
            <v>135.08610871594209</v>
          </cell>
          <cell r="I505">
            <v>122.08948341862632</v>
          </cell>
          <cell r="J505">
            <v>103.41989471911828</v>
          </cell>
          <cell r="K505">
            <v>78.307641885453876</v>
          </cell>
          <cell r="L505">
            <v>74.372293484480622</v>
          </cell>
          <cell r="M505">
            <v>75.771211184274506</v>
          </cell>
          <cell r="N505">
            <v>79.291395137946822</v>
          </cell>
          <cell r="O505">
            <v>83.466441927392395</v>
          </cell>
          <cell r="P505">
            <v>83.172921550835966</v>
          </cell>
        </row>
        <row r="506">
          <cell r="B506" t="str">
            <v>G-INTC1</v>
          </cell>
          <cell r="C506" t="str">
            <v>VAR_ncap</v>
          </cell>
          <cell r="D506" t="str">
            <v>-</v>
          </cell>
          <cell r="E506">
            <v>1.4630775549800299E-6</v>
          </cell>
          <cell r="F506">
            <v>1.5245243836743401E-6</v>
          </cell>
          <cell r="G506">
            <v>3.9079259066830796E-6</v>
          </cell>
          <cell r="H506">
            <v>6.8272117301307997E-7</v>
          </cell>
          <cell r="I506">
            <v>9.4776589826065503E-7</v>
          </cell>
          <cell r="J506">
            <v>1.07519325045263E-6</v>
          </cell>
          <cell r="K506">
            <v>1.52076513099744E-6</v>
          </cell>
          <cell r="L506">
            <v>1.69777744010865E-6</v>
          </cell>
          <cell r="M506">
            <v>2.3561321801727401E-6</v>
          </cell>
          <cell r="N506">
            <v>1.0582083167240599E-5</v>
          </cell>
        </row>
        <row r="507">
          <cell r="B507" t="str">
            <v>G-INTC1</v>
          </cell>
          <cell r="C507" t="str">
            <v>VAR_cap</v>
          </cell>
          <cell r="D507" t="str">
            <v>-</v>
          </cell>
          <cell r="E507">
            <v>15.305609183965201</v>
          </cell>
          <cell r="F507">
            <v>15.305609183965201</v>
          </cell>
          <cell r="G507">
            <v>15.305609183965201</v>
          </cell>
          <cell r="H507">
            <v>15.305610610188099</v>
          </cell>
          <cell r="I507">
            <v>15.30561624390451</v>
          </cell>
          <cell r="J507">
            <v>15.305616762214219</v>
          </cell>
          <cell r="K507">
            <v>15.30561771043147</v>
          </cell>
          <cell r="L507">
            <v>15.305618785173367</v>
          </cell>
          <cell r="M507">
            <v>15.305620072266734</v>
          </cell>
          <cell r="N507">
            <v>15.305622571114686</v>
          </cell>
          <cell r="O507">
            <v>15.305624359848119</v>
          </cell>
          <cell r="P507">
            <v>15.305634941931286</v>
          </cell>
        </row>
        <row r="508">
          <cell r="B508" t="str">
            <v>EHYD-RUNS00</v>
          </cell>
          <cell r="C508" t="str">
            <v>VAR_fout</v>
          </cell>
          <cell r="D508" t="str">
            <v>ELC35</v>
          </cell>
          <cell r="E508">
            <v>12.240025074921897</v>
          </cell>
          <cell r="F508">
            <v>12.23429876932383</v>
          </cell>
          <cell r="G508">
            <v>12.234375033781488</v>
          </cell>
          <cell r="H508">
            <v>12.241310570473768</v>
          </cell>
          <cell r="I508">
            <v>12.249411511354912</v>
          </cell>
          <cell r="J508">
            <v>12.257205019254279</v>
          </cell>
          <cell r="K508">
            <v>12.265601728428326</v>
          </cell>
          <cell r="L508">
            <v>12.274295449130562</v>
          </cell>
          <cell r="M508">
            <v>12.274028524488516</v>
          </cell>
          <cell r="N508">
            <v>12.270123593401779</v>
          </cell>
          <cell r="O508">
            <v>12.269551329058489</v>
          </cell>
          <cell r="P508">
            <v>12.254419960269754</v>
          </cell>
        </row>
        <row r="509">
          <cell r="B509" t="str">
            <v>EHYD-RUNS00</v>
          </cell>
          <cell r="C509" t="str">
            <v>VAR_fin</v>
          </cell>
          <cell r="D509" t="str">
            <v>HYDR</v>
          </cell>
          <cell r="E509">
            <v>12.240025074921897</v>
          </cell>
          <cell r="F509">
            <v>12.23429876932383</v>
          </cell>
          <cell r="G509">
            <v>12.234375033781488</v>
          </cell>
          <cell r="H509">
            <v>12.241310570473768</v>
          </cell>
          <cell r="I509">
            <v>12.249411511354912</v>
          </cell>
          <cell r="J509">
            <v>12.257205019254279</v>
          </cell>
          <cell r="K509">
            <v>12.265601728428326</v>
          </cell>
          <cell r="L509">
            <v>12.274295449130562</v>
          </cell>
          <cell r="M509">
            <v>12.274028524488516</v>
          </cell>
          <cell r="N509">
            <v>12.270123593401779</v>
          </cell>
          <cell r="O509">
            <v>12.269551329058489</v>
          </cell>
          <cell r="P509">
            <v>12.254419960269754</v>
          </cell>
        </row>
        <row r="510">
          <cell r="B510" t="str">
            <v>EHYD-RUNS00</v>
          </cell>
          <cell r="C510" t="str">
            <v>VAR_cap</v>
          </cell>
          <cell r="D510" t="str">
            <v>-</v>
          </cell>
          <cell r="E510">
            <v>0.85785999999999896</v>
          </cell>
          <cell r="F510">
            <v>0.88297936593724102</v>
          </cell>
          <cell r="G510">
            <v>0.89707999999999899</v>
          </cell>
          <cell r="H510">
            <v>0.89707999999999899</v>
          </cell>
          <cell r="I510">
            <v>0.89707999999999899</v>
          </cell>
          <cell r="J510">
            <v>0.89707999999999899</v>
          </cell>
          <cell r="K510">
            <v>0.89707999999999899</v>
          </cell>
          <cell r="L510">
            <v>0.89707999999999899</v>
          </cell>
          <cell r="M510">
            <v>0.89707999999999899</v>
          </cell>
          <cell r="N510">
            <v>0.89707999999999899</v>
          </cell>
          <cell r="O510">
            <v>0.89707999999999899</v>
          </cell>
          <cell r="P510">
            <v>0.89707999999999899</v>
          </cell>
        </row>
        <row r="511">
          <cell r="B511" t="str">
            <v>RHNS-SHSTG-CHPWOD</v>
          </cell>
          <cell r="C511" t="str">
            <v>VAR_fout</v>
          </cell>
          <cell r="D511" t="str">
            <v>AUX_RNS-CHPWOD_OUT</v>
          </cell>
          <cell r="E511">
            <v>9.1474405712559277E-5</v>
          </cell>
          <cell r="F511">
            <v>1.1792350311523704E-4</v>
          </cell>
          <cell r="G511">
            <v>1.2611959093345313E-4</v>
          </cell>
          <cell r="H511">
            <v>4.6926401936573294E-3</v>
          </cell>
          <cell r="I511">
            <v>8.6070464933857681E-3</v>
          </cell>
          <cell r="J511">
            <v>9.3801088162624446E-3</v>
          </cell>
          <cell r="K511">
            <v>8.4338045334767554E-3</v>
          </cell>
          <cell r="L511">
            <v>7.6021977632490124E-3</v>
          </cell>
          <cell r="M511">
            <v>2.6458689195467521E-2</v>
          </cell>
          <cell r="N511">
            <v>2.8623387815649784E-2</v>
          </cell>
          <cell r="O511">
            <v>2.3122072807712519E-2</v>
          </cell>
          <cell r="P511">
            <v>4.7762923447882945E-2</v>
          </cell>
        </row>
        <row r="512">
          <cell r="B512" t="str">
            <v>RHNS-SHSTG-CHPWOD</v>
          </cell>
          <cell r="C512" t="str">
            <v>VAR_fout</v>
          </cell>
          <cell r="D512" t="str">
            <v>RHNS_LTH_CHPWOD</v>
          </cell>
          <cell r="E512">
            <v>9.1474405712559087E-5</v>
          </cell>
          <cell r="F512">
            <v>1.1800211878398029E-4</v>
          </cell>
          <cell r="G512">
            <v>1.2625096550734197E-4</v>
          </cell>
          <cell r="H512">
            <v>4.6926401936573294E-3</v>
          </cell>
          <cell r="I512">
            <v>8.6149573817068774E-3</v>
          </cell>
          <cell r="J512">
            <v>9.3801088162624186E-3</v>
          </cell>
          <cell r="K512">
            <v>8.4406948966576859E-3</v>
          </cell>
          <cell r="L512">
            <v>7.6021977632490046E-3</v>
          </cell>
          <cell r="M512">
            <v>2.645868919546748E-2</v>
          </cell>
          <cell r="N512">
            <v>2.8623387815649749E-2</v>
          </cell>
          <cell r="O512">
            <v>2.3122072807712495E-2</v>
          </cell>
          <cell r="P512">
            <v>4.7762923447882889E-2</v>
          </cell>
        </row>
        <row r="513">
          <cell r="B513" t="str">
            <v>RHNS-SHSTG-CHPWOD</v>
          </cell>
          <cell r="C513" t="str">
            <v>VAR_fin</v>
          </cell>
          <cell r="D513" t="str">
            <v>AUX_RNS-CHPWOD_IN</v>
          </cell>
          <cell r="E513">
            <v>7.1769289731707142E-5</v>
          </cell>
          <cell r="F513">
            <v>8.1952513080687505E-5</v>
          </cell>
          <cell r="G513">
            <v>9.2467328830963538E-5</v>
          </cell>
          <cell r="H513">
            <v>5.8720748149060547E-3</v>
          </cell>
          <cell r="I513">
            <v>1.0448647156438494E-2</v>
          </cell>
          <cell r="J513">
            <v>1.1041696710126401E-2</v>
          </cell>
          <cell r="K513">
            <v>9.6527830263185167E-3</v>
          </cell>
          <cell r="L513">
            <v>8.4531609759760529E-3</v>
          </cell>
          <cell r="M513">
            <v>2.9404818123377089E-2</v>
          </cell>
          <cell r="N513">
            <v>3.1810038812600826E-2</v>
          </cell>
          <cell r="O513">
            <v>2.5697466581469312E-2</v>
          </cell>
          <cell r="P513">
            <v>5.3076189515373809E-2</v>
          </cell>
        </row>
        <row r="514">
          <cell r="B514" t="str">
            <v>RHNS-SHSTG-CHPWOD</v>
          </cell>
          <cell r="C514" t="str">
            <v>VAR_fin</v>
          </cell>
          <cell r="D514" t="str">
            <v>RHNS_LTH_CHPWOD</v>
          </cell>
          <cell r="E514">
            <v>7.1769289731707142E-5</v>
          </cell>
          <cell r="F514">
            <v>8.1952513080687505E-5</v>
          </cell>
          <cell r="G514">
            <v>9.2467328830963538E-5</v>
          </cell>
          <cell r="H514">
            <v>5.8720748149060547E-3</v>
          </cell>
          <cell r="I514">
            <v>1.0448647156438494E-2</v>
          </cell>
          <cell r="J514">
            <v>1.1041696710126401E-2</v>
          </cell>
          <cell r="K514">
            <v>9.6527830263185167E-3</v>
          </cell>
          <cell r="L514">
            <v>8.4531609759760529E-3</v>
          </cell>
          <cell r="M514">
            <v>2.9404818123377089E-2</v>
          </cell>
          <cell r="N514">
            <v>3.1810038812600826E-2</v>
          </cell>
          <cell r="O514">
            <v>2.5697466581469312E-2</v>
          </cell>
          <cell r="P514">
            <v>5.3076189515373809E-2</v>
          </cell>
        </row>
        <row r="515">
          <cell r="B515" t="str">
            <v>RHNS-SHSTG-CHPWOD</v>
          </cell>
          <cell r="C515" t="str">
            <v>VAR_ncap</v>
          </cell>
          <cell r="D515" t="str">
            <v>-</v>
          </cell>
          <cell r="E515">
            <v>9.0859516880973708E-3</v>
          </cell>
          <cell r="F515">
            <v>2.2508351941965499E-4</v>
          </cell>
          <cell r="G515">
            <v>3.9201504245352199E-4</v>
          </cell>
          <cell r="H515">
            <v>3.39633601514553E-4</v>
          </cell>
          <cell r="I515">
            <v>1.04035780519404E-2</v>
          </cell>
          <cell r="J515">
            <v>4.2296137922728603E-3</v>
          </cell>
          <cell r="K515">
            <v>6.8991633683433598E-4</v>
          </cell>
          <cell r="L515">
            <v>1.6482927792067201E-2</v>
          </cell>
          <cell r="M515">
            <v>4.5536863830571801E-4</v>
          </cell>
          <cell r="N515">
            <v>1.1759994242168999E-2</v>
          </cell>
          <cell r="O515">
            <v>7.1830418881117302E-3</v>
          </cell>
          <cell r="P515">
            <v>2.78404453214477E-2</v>
          </cell>
        </row>
        <row r="516">
          <cell r="B516" t="str">
            <v>RHNS-SHSTG-CHPWOD</v>
          </cell>
          <cell r="C516" t="str">
            <v>VAR_cap</v>
          </cell>
          <cell r="D516" t="str">
            <v>-</v>
          </cell>
          <cell r="E516">
            <v>9.0859516880973708E-3</v>
          </cell>
          <cell r="F516">
            <v>9.2826448528867851E-3</v>
          </cell>
          <cell r="G516">
            <v>9.6023850571898221E-3</v>
          </cell>
          <cell r="H516">
            <v>9.8263130103728915E-3</v>
          </cell>
          <cell r="I516">
            <v>1.3333850153992934E-2</v>
          </cell>
          <cell r="J516">
            <v>1.4815419771676946E-2</v>
          </cell>
          <cell r="K516">
            <v>1.515410920694195E-2</v>
          </cell>
          <cell r="L516">
            <v>2.1222981295294947E-2</v>
          </cell>
          <cell r="M516">
            <v>1.7875553262853811E-2</v>
          </cell>
          <cell r="N516">
            <v>2.8441722062891285E-2</v>
          </cell>
          <cell r="O516">
            <v>2.1834343355223385E-2</v>
          </cell>
          <cell r="P516">
            <v>4.6557611536061951E-2</v>
          </cell>
        </row>
        <row r="517">
          <cell r="B517" t="str">
            <v>HPLOIL</v>
          </cell>
          <cell r="C517" t="str">
            <v>VAR_fout</v>
          </cell>
          <cell r="D517" t="str">
            <v>LTH</v>
          </cell>
          <cell r="E517">
            <v>0.18408845878804858</v>
          </cell>
          <cell r="F517">
            <v>0.18571288801838426</v>
          </cell>
          <cell r="G517">
            <v>5.1433040534313301E-2</v>
          </cell>
          <cell r="H517">
            <v>5.4576391863199854E-2</v>
          </cell>
          <cell r="I517">
            <v>3.0001720920003958E-3</v>
          </cell>
          <cell r="J517">
            <v>9.7821551535605075E-4</v>
          </cell>
          <cell r="K517">
            <v>1.1328271672431552E-3</v>
          </cell>
          <cell r="L517">
            <v>6.5726840067902544E-5</v>
          </cell>
          <cell r="M517">
            <v>3.6912775287850373E-5</v>
          </cell>
          <cell r="N517">
            <v>3.0793677514495015E-5</v>
          </cell>
          <cell r="O517">
            <v>3.0932792012665448E-5</v>
          </cell>
          <cell r="P517">
            <v>2.3410763199779888E-5</v>
          </cell>
        </row>
        <row r="518">
          <cell r="B518" t="str">
            <v>HPLOIL</v>
          </cell>
          <cell r="C518" t="str">
            <v>VAR_fout</v>
          </cell>
          <cell r="D518" t="str">
            <v>CO2_E</v>
          </cell>
          <cell r="E518">
            <v>15.8783309082981</v>
          </cell>
          <cell r="F518">
            <v>16.0184441181441</v>
          </cell>
          <cell r="G518">
            <v>4.4362956950170203</v>
          </cell>
          <cell r="H518">
            <v>4.7074217226327102</v>
          </cell>
          <cell r="I518">
            <v>0.25877627295186001</v>
          </cell>
          <cell r="J518">
            <v>8.4374814992275698E-2</v>
          </cell>
          <cell r="K518">
            <v>9.7710659005009803E-2</v>
          </cell>
          <cell r="L518">
            <v>5.6691903611216501E-3</v>
          </cell>
          <cell r="M518">
            <v>3.1838674983908802E-3</v>
          </cell>
          <cell r="N518">
            <v>2.6560720029794498E-3</v>
          </cell>
          <cell r="O518">
            <v>2.66807115844326E-3</v>
          </cell>
          <cell r="P518">
            <v>2.0192675160038199E-3</v>
          </cell>
        </row>
        <row r="519">
          <cell r="B519" t="str">
            <v>HPLOIL</v>
          </cell>
          <cell r="C519" t="str">
            <v>VAR_fin</v>
          </cell>
          <cell r="D519" t="str">
            <v>ELFO</v>
          </cell>
          <cell r="E519">
            <v>0.21544546686971705</v>
          </cell>
          <cell r="F519">
            <v>0.21734659590426147</v>
          </cell>
          <cell r="G519">
            <v>6.0193971438494136E-2</v>
          </cell>
          <cell r="H519">
            <v>6.387275064630546E-2</v>
          </cell>
          <cell r="I519">
            <v>3.5112113019248352E-3</v>
          </cell>
          <cell r="J519">
            <v>1.1448414517269425E-3</v>
          </cell>
          <cell r="K519">
            <v>1.3257891316826303E-3</v>
          </cell>
          <cell r="L519">
            <v>7.6922528644798557E-5</v>
          </cell>
          <cell r="M519">
            <v>4.3200373112495042E-5</v>
          </cell>
          <cell r="N519">
            <v>3.6038968832828317E-5</v>
          </cell>
          <cell r="O519">
            <v>3.6201779626095827E-5</v>
          </cell>
          <cell r="P519">
            <v>2.7398473758532121E-5</v>
          </cell>
        </row>
        <row r="520">
          <cell r="B520" t="str">
            <v>HPLOIL</v>
          </cell>
          <cell r="C520" t="str">
            <v>VAR_ncap</v>
          </cell>
          <cell r="D520" t="str">
            <v>-</v>
          </cell>
          <cell r="E520">
            <v>1.74789653025366E-4</v>
          </cell>
          <cell r="F520">
            <v>1.2311188192574299E-4</v>
          </cell>
          <cell r="G520">
            <v>1.08898415105655E-4</v>
          </cell>
          <cell r="H520">
            <v>1.08628567104299E-4</v>
          </cell>
          <cell r="I520">
            <v>2.74689764915416E-3</v>
          </cell>
          <cell r="J520">
            <v>2.40535676479886E-4</v>
          </cell>
          <cell r="K520">
            <v>4.5345823892768401E-4</v>
          </cell>
          <cell r="L520">
            <v>1.5671689376201899E-3</v>
          </cell>
          <cell r="M520">
            <v>4.8044401763431503E-4</v>
          </cell>
          <cell r="N520">
            <v>2.6829488080000801E-3</v>
          </cell>
          <cell r="O520">
            <v>6.1195771726387405E-4</v>
          </cell>
          <cell r="P520">
            <v>6.1377533710126704E-3</v>
          </cell>
        </row>
        <row r="521">
          <cell r="B521" t="str">
            <v>HPLOIL</v>
          </cell>
          <cell r="C521" t="str">
            <v>VAR_cap</v>
          </cell>
          <cell r="D521" t="str">
            <v>-</v>
          </cell>
          <cell r="E521">
            <v>3.5535626038367601E-2</v>
          </cell>
          <cell r="F521">
            <v>2.604476991201711E-2</v>
          </cell>
          <cell r="G521">
            <v>1.7371218630527561E-2</v>
          </cell>
          <cell r="H521">
            <v>7.9955124690445616E-3</v>
          </cell>
          <cell r="I521">
            <v>3.1099303146865666E-3</v>
          </cell>
          <cell r="J521">
            <v>3.1783184763359497E-3</v>
          </cell>
          <cell r="K521">
            <v>3.4497412155149593E-3</v>
          </cell>
          <cell r="L521">
            <v>4.8993583304715801E-3</v>
          </cell>
          <cell r="M521">
            <v>3.4029543872458492E-3</v>
          </cell>
          <cell r="N521">
            <v>5.0355856140188813E-3</v>
          </cell>
          <cell r="O521">
            <v>5.184499223168125E-3</v>
          </cell>
          <cell r="P521">
            <v>9.7269020058380583E-3</v>
          </cell>
        </row>
        <row r="522">
          <cell r="B522" t="str">
            <v>V2G</v>
          </cell>
          <cell r="C522" t="str">
            <v>VAR_fout</v>
          </cell>
          <cell r="D522" t="str">
            <v>ELC35</v>
          </cell>
          <cell r="H522">
            <v>0.30724691961949974</v>
          </cell>
          <cell r="I522">
            <v>1.7567584526157496</v>
          </cell>
          <cell r="J522">
            <v>4.6524623922129296</v>
          </cell>
          <cell r="K522">
            <v>10.43971801194167</v>
          </cell>
          <cell r="L522">
            <v>12.770471431556055</v>
          </cell>
          <cell r="M522">
            <v>12.919505608288368</v>
          </cell>
          <cell r="N522">
            <v>14.143484086054716</v>
          </cell>
          <cell r="O522">
            <v>13.655423552904425</v>
          </cell>
          <cell r="P522">
            <v>14.192400830612321</v>
          </cell>
        </row>
        <row r="523">
          <cell r="B523" t="str">
            <v>V2G</v>
          </cell>
          <cell r="C523" t="str">
            <v>VAR_fin</v>
          </cell>
          <cell r="D523" t="str">
            <v>T-ELC-Bus_c_BatSTGout_S1</v>
          </cell>
          <cell r="H523">
            <v>7.4777260018800184E-3</v>
          </cell>
          <cell r="I523">
            <v>1.0040036575089511E-2</v>
          </cell>
          <cell r="J523">
            <v>7.5359866228757221E-3</v>
          </cell>
          <cell r="K523">
            <v>7.3899672119081923E-3</v>
          </cell>
          <cell r="L523">
            <v>7.2329785451393019E-3</v>
          </cell>
          <cell r="M523">
            <v>8.4089096742347852E-3</v>
          </cell>
          <cell r="N523">
            <v>1.2584984279341873E-2</v>
          </cell>
          <cell r="O523">
            <v>1.09515290218776E-2</v>
          </cell>
          <cell r="P523">
            <v>1.8925092491201549E-2</v>
          </cell>
        </row>
        <row r="524">
          <cell r="B524" t="str">
            <v>V2G</v>
          </cell>
          <cell r="C524" t="str">
            <v>VAR_fin</v>
          </cell>
          <cell r="D524" t="str">
            <v>T-ELC-Bus_c_BatSTGout_S2</v>
          </cell>
          <cell r="H524">
            <v>4.8610674622859978E-3</v>
          </cell>
          <cell r="I524">
            <v>9.4295363156173383E-3</v>
          </cell>
          <cell r="J524">
            <v>8.5431813353711843E-3</v>
          </cell>
          <cell r="K524">
            <v>8.0318487771892377E-3</v>
          </cell>
          <cell r="L524">
            <v>8.0042544156491615E-3</v>
          </cell>
          <cell r="M524">
            <v>9.1778637093118242E-3</v>
          </cell>
          <cell r="N524">
            <v>1.3771671022116806E-2</v>
          </cell>
          <cell r="O524">
            <v>1.2210762784155761E-2</v>
          </cell>
          <cell r="P524">
            <v>1.9776924097844345E-2</v>
          </cell>
        </row>
        <row r="525">
          <cell r="B525" t="str">
            <v>V2G</v>
          </cell>
          <cell r="C525" t="str">
            <v>VAR_fin</v>
          </cell>
          <cell r="D525" t="str">
            <v>T-ELC-Bus_c_BatSTGout_S3</v>
          </cell>
          <cell r="H525">
            <v>4.8631745239941882E-4</v>
          </cell>
          <cell r="I525">
            <v>6.2245589953422473E-4</v>
          </cell>
          <cell r="J525">
            <v>3.7582043567943968E-3</v>
          </cell>
          <cell r="K525">
            <v>3.8470256854036822E-3</v>
          </cell>
          <cell r="L525">
            <v>5.1198975855670818E-3</v>
          </cell>
          <cell r="M525">
            <v>4.8098962690183667E-3</v>
          </cell>
          <cell r="N525">
            <v>6.2093979152074031E-3</v>
          </cell>
          <cell r="O525">
            <v>6.3245207529068342E-3</v>
          </cell>
          <cell r="P525">
            <v>8.8999002276822295E-3</v>
          </cell>
        </row>
        <row r="526">
          <cell r="B526" t="str">
            <v>V2G</v>
          </cell>
          <cell r="C526" t="str">
            <v>VAR_fin</v>
          </cell>
          <cell r="D526" t="str">
            <v>T-ELC-Bus_c_BatSTGout_S4</v>
          </cell>
          <cell r="H526">
            <v>8.6835316839278093E-4</v>
          </cell>
          <cell r="I526">
            <v>4.746648273734089E-4</v>
          </cell>
          <cell r="J526">
            <v>1.6886572727976682E-3</v>
          </cell>
          <cell r="K526">
            <v>2.1603424201774857E-3</v>
          </cell>
          <cell r="L526">
            <v>3.5266834318399298E-3</v>
          </cell>
          <cell r="M526">
            <v>3.4613377195519932E-3</v>
          </cell>
          <cell r="N526">
            <v>3.6190093677619167E-3</v>
          </cell>
          <cell r="O526">
            <v>4.6924876937739024E-3</v>
          </cell>
          <cell r="P526">
            <v>6.3428612725270426E-3</v>
          </cell>
        </row>
        <row r="527">
          <cell r="B527" t="str">
            <v>V2G</v>
          </cell>
          <cell r="C527" t="str">
            <v>VAR_fin</v>
          </cell>
          <cell r="D527" t="str">
            <v>T-ELC-car-BatSTGOut_S1</v>
          </cell>
          <cell r="H527">
            <v>3.3089132872870818E-2</v>
          </cell>
          <cell r="I527">
            <v>0.41801367644923032</v>
          </cell>
          <cell r="J527">
            <v>1.592056498016422</v>
          </cell>
          <cell r="K527">
            <v>2.8784766188391169</v>
          </cell>
          <cell r="L527">
            <v>3.649378973321761</v>
          </cell>
          <cell r="M527">
            <v>3.2261247703976599</v>
          </cell>
          <cell r="N527">
            <v>3.9588749764905948</v>
          </cell>
          <cell r="O527">
            <v>3.8734078560379603</v>
          </cell>
          <cell r="P527">
            <v>4.1386755961315407</v>
          </cell>
        </row>
        <row r="528">
          <cell r="B528" t="str">
            <v>V2G</v>
          </cell>
          <cell r="C528" t="str">
            <v>VAR_fin</v>
          </cell>
          <cell r="D528" t="str">
            <v>T-ELC-car-BatSTGOut_S2</v>
          </cell>
          <cell r="H528">
            <v>2.8585888862491828E-2</v>
          </cell>
          <cell r="I528">
            <v>0.16929086196011281</v>
          </cell>
          <cell r="J528">
            <v>0.63271639167177052</v>
          </cell>
          <cell r="K528">
            <v>1.5727710977563707</v>
          </cell>
          <cell r="L528">
            <v>2.1865639231990293</v>
          </cell>
          <cell r="M528">
            <v>2.0352122332353146</v>
          </cell>
          <cell r="N528">
            <v>2.2802268672857138</v>
          </cell>
          <cell r="O528">
            <v>2.4195026955103831</v>
          </cell>
          <cell r="P528">
            <v>2.391940698910255</v>
          </cell>
        </row>
        <row r="529">
          <cell r="B529" t="str">
            <v>V2G</v>
          </cell>
          <cell r="C529" t="str">
            <v>VAR_fin</v>
          </cell>
          <cell r="D529" t="str">
            <v>T-ELC-car-BatSTGOut_S3</v>
          </cell>
          <cell r="H529">
            <v>3.7868184109501726E-2</v>
          </cell>
          <cell r="I529">
            <v>0.26117728704729487</v>
          </cell>
          <cell r="J529">
            <v>0.68990350627134933</v>
          </cell>
          <cell r="K529">
            <v>1.7451206479890375</v>
          </cell>
          <cell r="L529">
            <v>2.1931191500050895</v>
          </cell>
          <cell r="M529">
            <v>1.9552809951202175</v>
          </cell>
          <cell r="N529">
            <v>2.2852540743152825</v>
          </cell>
          <cell r="O529">
            <v>2.288532399183878</v>
          </cell>
          <cell r="P529">
            <v>1.969075167947081</v>
          </cell>
        </row>
        <row r="530">
          <cell r="B530" t="str">
            <v>V2G</v>
          </cell>
          <cell r="C530" t="str">
            <v>VAR_fin</v>
          </cell>
          <cell r="D530" t="str">
            <v>T-ELC-car-BatSTGOut_S4</v>
          </cell>
          <cell r="H530">
            <v>2.5876622441929082E-2</v>
          </cell>
          <cell r="I530">
            <v>0.17565934549235371</v>
          </cell>
          <cell r="J530">
            <v>0.59536023118216741</v>
          </cell>
          <cell r="K530">
            <v>1.6001746682176576</v>
          </cell>
          <cell r="L530">
            <v>2.1588879554772062</v>
          </cell>
          <cell r="M530">
            <v>1.9905977841519853</v>
          </cell>
          <cell r="N530">
            <v>2.2064891232230419</v>
          </cell>
          <cell r="O530">
            <v>2.3364070111167559</v>
          </cell>
          <cell r="P530">
            <v>2.1882930300226682</v>
          </cell>
        </row>
        <row r="531">
          <cell r="B531" t="str">
            <v>V2G</v>
          </cell>
          <cell r="C531" t="str">
            <v>VAR_fin</v>
          </cell>
          <cell r="D531" t="str">
            <v>T-ELC-car-PlgSTGOut_S1</v>
          </cell>
          <cell r="H531">
            <v>3.545258835905651E-3</v>
          </cell>
          <cell r="I531">
            <v>7.0634388010027676E-3</v>
          </cell>
          <cell r="J531">
            <v>5.770513602532959E-3</v>
          </cell>
          <cell r="K531">
            <v>2.1260900202852609E-2</v>
          </cell>
          <cell r="L531">
            <v>1.84329442973915E-2</v>
          </cell>
          <cell r="M531">
            <v>5.1277257634740989E-2</v>
          </cell>
          <cell r="N531">
            <v>5.0569232725359028E-2</v>
          </cell>
          <cell r="O531">
            <v>4.4357551891069186E-2</v>
          </cell>
          <cell r="P531">
            <v>4.5037846537016764E-2</v>
          </cell>
        </row>
        <row r="532">
          <cell r="B532" t="str">
            <v>V2G</v>
          </cell>
          <cell r="C532" t="str">
            <v>VAR_fin</v>
          </cell>
          <cell r="D532" t="str">
            <v>T-ELC-car-PlgSTGOut_S2</v>
          </cell>
          <cell r="H532">
            <v>1.8920133599075468E-3</v>
          </cell>
          <cell r="I532">
            <v>3.4635948261974329E-3</v>
          </cell>
          <cell r="J532">
            <v>6.965514581501425E-3</v>
          </cell>
          <cell r="K532">
            <v>1.2765632994213004E-2</v>
          </cell>
          <cell r="L532">
            <v>2.6753921112719462E-2</v>
          </cell>
          <cell r="M532">
            <v>2.8337658252811114E-2</v>
          </cell>
          <cell r="N532">
            <v>4.9542476602105701E-2</v>
          </cell>
          <cell r="O532">
            <v>5.0137601914166482E-2</v>
          </cell>
          <cell r="P532">
            <v>7.0800022304765994E-2</v>
          </cell>
        </row>
        <row r="533">
          <cell r="B533" t="str">
            <v>V2G</v>
          </cell>
          <cell r="C533" t="str">
            <v>VAR_fin</v>
          </cell>
          <cell r="D533" t="str">
            <v>T-ELC-car-PlgSTGOut_S3</v>
          </cell>
          <cell r="H533">
            <v>2.9106623831712263E-2</v>
          </cell>
          <cell r="I533">
            <v>0.30439344457997003</v>
          </cell>
          <cell r="J533">
            <v>0.62757019876434639</v>
          </cell>
          <cell r="K533">
            <v>1.3779455268588849</v>
          </cell>
          <cell r="L533">
            <v>1.0609780434579441</v>
          </cell>
          <cell r="M533">
            <v>1.2682734712691917</v>
          </cell>
          <cell r="N533">
            <v>4.2514989938219991E-2</v>
          </cell>
          <cell r="O533">
            <v>3.9222926650567189E-2</v>
          </cell>
          <cell r="P533">
            <v>2.9938860889493029E-2</v>
          </cell>
        </row>
        <row r="534">
          <cell r="B534" t="str">
            <v>V2G</v>
          </cell>
          <cell r="C534" t="str">
            <v>VAR_fin</v>
          </cell>
          <cell r="D534" t="str">
            <v>T-ELC-TWSTGout_S1</v>
          </cell>
          <cell r="H534">
            <v>9.0690663456560964E-3</v>
          </cell>
          <cell r="I534">
            <v>2.5504563260265494E-2</v>
          </cell>
          <cell r="J534">
            <v>1.8188721579735619E-2</v>
          </cell>
          <cell r="K534">
            <v>1.6260184252440271E-2</v>
          </cell>
          <cell r="L534">
            <v>4.4088193925054427E-2</v>
          </cell>
          <cell r="M534">
            <v>2.4732970488290866E-2</v>
          </cell>
          <cell r="N534">
            <v>4.7900293719217973E-2</v>
          </cell>
          <cell r="O534">
            <v>3.4993552531044816E-2</v>
          </cell>
          <cell r="P534">
            <v>8.2976424185423128E-2</v>
          </cell>
        </row>
        <row r="535">
          <cell r="B535" t="str">
            <v>V2G</v>
          </cell>
          <cell r="C535" t="str">
            <v>VAR_fin</v>
          </cell>
          <cell r="D535" t="str">
            <v>T-ELC-car-PlgSTGOut_S4</v>
          </cell>
          <cell r="H535">
            <v>2.3866978458094597E-2</v>
          </cell>
          <cell r="I535">
            <v>0.16174547302961798</v>
          </cell>
          <cell r="J535">
            <v>0.18543560139740425</v>
          </cell>
          <cell r="K535">
            <v>0.85441715489133818</v>
          </cell>
          <cell r="L535">
            <v>0.85392124940508474</v>
          </cell>
          <cell r="M535">
            <v>1.8798877080428145</v>
          </cell>
          <cell r="N535">
            <v>2.5186682993165062</v>
          </cell>
          <cell r="O535">
            <v>1.9561387727341273</v>
          </cell>
          <cell r="P535">
            <v>2.2165416847307249</v>
          </cell>
        </row>
        <row r="536">
          <cell r="B536" t="str">
            <v>V2G</v>
          </cell>
          <cell r="C536" t="str">
            <v>VAR_fin</v>
          </cell>
          <cell r="D536" t="str">
            <v>T-ELC-TWSTGout_S2</v>
          </cell>
          <cell r="H536">
            <v>1.8571820379326198E-2</v>
          </cell>
          <cell r="I536">
            <v>3.1609916790398922E-2</v>
          </cell>
          <cell r="J536">
            <v>3.2224871725069167E-2</v>
          </cell>
          <cell r="K536">
            <v>3.0822954215128467E-2</v>
          </cell>
          <cell r="L536">
            <v>5.9265443567456742E-2</v>
          </cell>
          <cell r="M536">
            <v>5.0929903456907212E-2</v>
          </cell>
          <cell r="N536">
            <v>8.2676857084181821E-2</v>
          </cell>
          <cell r="O536">
            <v>6.3391321145872384E-2</v>
          </cell>
          <cell r="P536">
            <v>0.1300184929875772</v>
          </cell>
        </row>
        <row r="537">
          <cell r="B537" t="str">
            <v>V2G</v>
          </cell>
          <cell r="C537" t="str">
            <v>VAR_fin</v>
          </cell>
          <cell r="D537" t="str">
            <v>T-ELC-TWSTGout_S3</v>
          </cell>
          <cell r="H537">
            <v>2.1657884618878128E-2</v>
          </cell>
          <cell r="I537">
            <v>5.0913608466869979E-2</v>
          </cell>
          <cell r="J537">
            <v>5.2500394459705939E-2</v>
          </cell>
          <cell r="K537">
            <v>4.7350572125255397E-2</v>
          </cell>
          <cell r="L537">
            <v>9.5679616028707185E-2</v>
          </cell>
          <cell r="M537">
            <v>7.5883305706336099E-2</v>
          </cell>
          <cell r="N537">
            <v>0.10607808389155468</v>
          </cell>
          <cell r="O537">
            <v>0.10362069546372495</v>
          </cell>
          <cell r="P537">
            <v>0.18643302408209947</v>
          </cell>
        </row>
        <row r="538">
          <cell r="B538" t="str">
            <v>V2G</v>
          </cell>
          <cell r="C538" t="str">
            <v>VAR_fin</v>
          </cell>
          <cell r="D538" t="str">
            <v>T-ELC-TWSTGout_S4</v>
          </cell>
          <cell r="H538">
            <v>2.5300006677457507E-2</v>
          </cell>
          <cell r="I538">
            <v>5.2314644389549123E-2</v>
          </cell>
          <cell r="J538">
            <v>6.2388055887887747E-2</v>
          </cell>
          <cell r="K538">
            <v>6.5656992022933264E-2</v>
          </cell>
          <cell r="L538">
            <v>0.11371460750189998</v>
          </cell>
          <cell r="M538">
            <v>9.6444729873954818E-2</v>
          </cell>
          <cell r="N538">
            <v>0.14270312363719564</v>
          </cell>
          <cell r="O538">
            <v>0.1319555421097959</v>
          </cell>
          <cell r="P538">
            <v>0.24430960273818861</v>
          </cell>
        </row>
        <row r="539">
          <cell r="B539" t="str">
            <v>V2G</v>
          </cell>
          <cell r="C539" t="str">
            <v>VAR_fin</v>
          </cell>
          <cell r="D539" t="str">
            <v>T-ELC-Bus_u_BatSTGout_S1</v>
          </cell>
          <cell r="H539">
            <v>1.3363017371178026E-3</v>
          </cell>
          <cell r="I539">
            <v>2.0023339234726861E-3</v>
          </cell>
          <cell r="J539">
            <v>1.8764203070505345E-3</v>
          </cell>
          <cell r="K539">
            <v>2.7096633824156406E-3</v>
          </cell>
          <cell r="L539">
            <v>5.7363632459292609E-3</v>
          </cell>
          <cell r="M539">
            <v>4.3270305918471702E-3</v>
          </cell>
          <cell r="N539">
            <v>7.552470527719268E-3</v>
          </cell>
          <cell r="O539">
            <v>5.4523764141464863E-3</v>
          </cell>
          <cell r="P539">
            <v>1.26479020094674E-2</v>
          </cell>
        </row>
        <row r="540">
          <cell r="B540" t="str">
            <v>V2G</v>
          </cell>
          <cell r="C540" t="str">
            <v>VAR_fin</v>
          </cell>
          <cell r="D540" t="str">
            <v>T-ELC-Bus_u_BatSTGout_S2</v>
          </cell>
          <cell r="H540">
            <v>1.2070601425189134E-3</v>
          </cell>
          <cell r="I540">
            <v>1.7353180864831882E-3</v>
          </cell>
          <cell r="J540">
            <v>1.7886474509631808E-3</v>
          </cell>
          <cell r="K540">
            <v>2.4462968697718016E-3</v>
          </cell>
          <cell r="L540">
            <v>5.7446504078820567E-3</v>
          </cell>
          <cell r="M540">
            <v>4.0189463551106213E-3</v>
          </cell>
          <cell r="N540">
            <v>7.1420634445608653E-3</v>
          </cell>
          <cell r="O540">
            <v>5.3386950383580555E-3</v>
          </cell>
          <cell r="P540">
            <v>1.1781261991924748E-2</v>
          </cell>
        </row>
        <row r="541">
          <cell r="B541" t="str">
            <v>V2G</v>
          </cell>
          <cell r="C541" t="str">
            <v>VAR_fin</v>
          </cell>
          <cell r="D541" t="str">
            <v>T-ELC-Bus_u_BatSTGout_S3</v>
          </cell>
          <cell r="H541">
            <v>4.8012983429627181E-4</v>
          </cell>
          <cell r="I541">
            <v>6.4787884970060378E-4</v>
          </cell>
          <cell r="J541">
            <v>6.8746879178555422E-4</v>
          </cell>
          <cell r="K541">
            <v>1.0521346972909636E-3</v>
          </cell>
          <cell r="L541">
            <v>2.3135552042248719E-3</v>
          </cell>
          <cell r="M541">
            <v>1.5809232518367283E-3</v>
          </cell>
          <cell r="N541">
            <v>2.2109434660727884E-3</v>
          </cell>
          <cell r="O541">
            <v>1.8993703479837384E-3</v>
          </cell>
          <cell r="P541">
            <v>3.9341843535922391E-3</v>
          </cell>
        </row>
        <row r="542">
          <cell r="B542" t="str">
            <v>V2G</v>
          </cell>
          <cell r="C542" t="str">
            <v>VAR_fin</v>
          </cell>
          <cell r="D542" t="str">
            <v>T-ELC-Bus_u_BatSTGout_S4</v>
          </cell>
          <cell r="H542">
            <v>1.176541984412657E-3</v>
          </cell>
          <cell r="I542">
            <v>1.328855065255362E-3</v>
          </cell>
          <cell r="J542">
            <v>1.6851024505946668E-3</v>
          </cell>
          <cell r="K542">
            <v>1.9582489552666801E-3</v>
          </cell>
          <cell r="L542">
            <v>4.5533291853011582E-3</v>
          </cell>
          <cell r="M542">
            <v>2.8394648300580543E-3</v>
          </cell>
          <cell r="N542">
            <v>3.7098818050845962E-3</v>
          </cell>
          <cell r="O542">
            <v>3.7985913715227805E-3</v>
          </cell>
          <cell r="P542">
            <v>6.3784489225608603E-3</v>
          </cell>
        </row>
        <row r="543">
          <cell r="B543" t="str">
            <v>V2G</v>
          </cell>
          <cell r="C543" t="str">
            <v>VAR_fin</v>
          </cell>
          <cell r="D543" t="str">
            <v>T-ELC-LGV_BatSTGout</v>
          </cell>
          <cell r="H543">
            <v>5.6788034728876696E-3</v>
          </cell>
          <cell r="I543">
            <v>4.6032198671503268E-3</v>
          </cell>
          <cell r="J543">
            <v>4.2857849864419845E-3</v>
          </cell>
          <cell r="K543">
            <v>5.7064871122347325E-3</v>
          </cell>
          <cell r="L543">
            <v>1.0562518308718589E-2</v>
          </cell>
          <cell r="M543">
            <v>6.0818592310900492E-3</v>
          </cell>
          <cell r="N543">
            <v>1.1046561309720435E-2</v>
          </cell>
          <cell r="O543">
            <v>7.2337144842410644E-3</v>
          </cell>
          <cell r="P543">
            <v>1.7148473786512838E-2</v>
          </cell>
        </row>
        <row r="544">
          <cell r="B544" t="str">
            <v>V2G</v>
          </cell>
          <cell r="C544" t="str">
            <v>VAR_fin</v>
          </cell>
          <cell r="D544" t="str">
            <v>T-ELC-HGV_BatSTGout</v>
          </cell>
          <cell r="H544">
            <v>2.6016887433361009E-2</v>
          </cell>
          <cell r="I544">
            <v>6.5421109809685934E-2</v>
          </cell>
          <cell r="J544">
            <v>0.12020840585036686</v>
          </cell>
          <cell r="K544">
            <v>0.1820624883749225</v>
          </cell>
          <cell r="L544">
            <v>0.25752966667161004</v>
          </cell>
          <cell r="M544">
            <v>0.19246841599105774</v>
          </cell>
          <cell r="N544">
            <v>0.30480323919213137</v>
          </cell>
          <cell r="O544">
            <v>0.25649544913167421</v>
          </cell>
          <cell r="P544">
            <v>0.39312877562701215</v>
          </cell>
        </row>
        <row r="545">
          <cell r="B545" t="str">
            <v>V2G</v>
          </cell>
          <cell r="C545" t="str">
            <v>VAR_ncap</v>
          </cell>
          <cell r="D545" t="str">
            <v>-</v>
          </cell>
          <cell r="H545">
            <v>4.8655685778286703E-2</v>
          </cell>
          <cell r="I545">
            <v>1.4552109854558899</v>
          </cell>
          <cell r="J545">
            <v>2.8440109560177498</v>
          </cell>
          <cell r="K545">
            <v>2.1020918975043101</v>
          </cell>
          <cell r="L545">
            <v>2.8663257907278799</v>
          </cell>
          <cell r="M545">
            <v>1.67937782927179</v>
          </cell>
          <cell r="N545">
            <v>2.0158724180007899</v>
          </cell>
          <cell r="O545">
            <v>2.3060620679949002</v>
          </cell>
          <cell r="P545">
            <v>1.6288143065952001</v>
          </cell>
        </row>
        <row r="546">
          <cell r="B546" t="str">
            <v>V2G</v>
          </cell>
          <cell r="C546" t="str">
            <v>VAR_cap</v>
          </cell>
          <cell r="D546" t="str">
            <v>-</v>
          </cell>
          <cell r="H546">
            <v>4.8655685778286703E-2</v>
          </cell>
          <cell r="I546">
            <v>1.503837706911147</v>
          </cell>
          <cell r="J546">
            <v>4.3385255144186505</v>
          </cell>
          <cell r="K546">
            <v>6.4012293233840492</v>
          </cell>
          <cell r="L546">
            <v>7.8122952345576708</v>
          </cell>
          <cell r="M546">
            <v>6.8061005907300576</v>
          </cell>
          <cell r="N546">
            <v>6.5614246191697863</v>
          </cell>
          <cell r="O546">
            <v>5.9763938765940612</v>
          </cell>
          <cell r="P546">
            <v>5.9505772124461176</v>
          </cell>
        </row>
        <row r="547">
          <cell r="B547" t="str">
            <v>D-EBIO</v>
          </cell>
          <cell r="C547" t="str">
            <v>VAR_fout</v>
          </cell>
          <cell r="D547" t="str">
            <v>EBIO</v>
          </cell>
          <cell r="E547">
            <v>1.1839820356712043</v>
          </cell>
          <cell r="F547">
            <v>1.1839850043081326</v>
          </cell>
          <cell r="G547">
            <v>1.1839885735866897</v>
          </cell>
          <cell r="H547">
            <v>1.1839936812303331</v>
          </cell>
          <cell r="I547">
            <v>1.1840085739202335</v>
          </cell>
          <cell r="J547">
            <v>1.1840230528620781</v>
          </cell>
          <cell r="K547">
            <v>1.1840297485051874</v>
          </cell>
          <cell r="L547">
            <v>1.1840388036498983</v>
          </cell>
          <cell r="M547">
            <v>1.1840590755197946</v>
          </cell>
          <cell r="N547">
            <v>1.1841012838972627</v>
          </cell>
          <cell r="O547">
            <v>1.1846947507558527</v>
          </cell>
          <cell r="P547">
            <v>1.3238690162917197</v>
          </cell>
        </row>
        <row r="548">
          <cell r="B548" t="str">
            <v>D-EBIO</v>
          </cell>
          <cell r="C548" t="str">
            <v>VAR_fin</v>
          </cell>
          <cell r="D548" t="str">
            <v>BIO</v>
          </cell>
          <cell r="E548">
            <v>1.1839820356712043</v>
          </cell>
          <cell r="F548">
            <v>1.1839850043081326</v>
          </cell>
          <cell r="G548">
            <v>1.1839885735866897</v>
          </cell>
          <cell r="H548">
            <v>1.1839936812303331</v>
          </cell>
          <cell r="I548">
            <v>1.1840085739202335</v>
          </cell>
          <cell r="J548">
            <v>1.1840230528620781</v>
          </cell>
          <cell r="K548">
            <v>1.1840297485051874</v>
          </cell>
          <cell r="L548">
            <v>1.1840388036498983</v>
          </cell>
          <cell r="M548">
            <v>1.1840590755197946</v>
          </cell>
          <cell r="N548">
            <v>1.1841012838972627</v>
          </cell>
          <cell r="O548">
            <v>1.1846947507558527</v>
          </cell>
          <cell r="P548">
            <v>1.3238690162917197</v>
          </cell>
        </row>
        <row r="549">
          <cell r="B549" t="str">
            <v>G-INTC3</v>
          </cell>
          <cell r="C549" t="str">
            <v>VAR_fout</v>
          </cell>
          <cell r="D549" t="str">
            <v>ELC35</v>
          </cell>
          <cell r="E549">
            <v>146.11513879424541</v>
          </cell>
          <cell r="F549">
            <v>105.42997990913479</v>
          </cell>
          <cell r="G549">
            <v>98.660145330518148</v>
          </cell>
          <cell r="H549">
            <v>134.45042189405115</v>
          </cell>
          <cell r="I549">
            <v>88.124160689593012</v>
          </cell>
          <cell r="J549">
            <v>116.06781883554956</v>
          </cell>
          <cell r="K549">
            <v>55.158305929021928</v>
          </cell>
          <cell r="L549">
            <v>93.233530340020963</v>
          </cell>
          <cell r="M549">
            <v>61.408435281033036</v>
          </cell>
          <cell r="N549">
            <v>64.2727110845167</v>
          </cell>
          <cell r="O549">
            <v>71.698573075988008</v>
          </cell>
          <cell r="P549">
            <v>72.349114249371638</v>
          </cell>
        </row>
        <row r="550">
          <cell r="B550" t="str">
            <v>G-INTC3</v>
          </cell>
          <cell r="C550" t="str">
            <v>VAR_fout</v>
          </cell>
          <cell r="D550" t="str">
            <v>ELC3</v>
          </cell>
          <cell r="E550">
            <v>30.017500978381339</v>
          </cell>
          <cell r="F550">
            <v>69.864769890612919</v>
          </cell>
          <cell r="G550">
            <v>81.282930591072116</v>
          </cell>
          <cell r="H550">
            <v>45.905506720938149</v>
          </cell>
          <cell r="I550">
            <v>80.462451236618875</v>
          </cell>
          <cell r="J550">
            <v>33.174753727154894</v>
          </cell>
          <cell r="K550">
            <v>70.203371057163324</v>
          </cell>
          <cell r="L550">
            <v>30.670352567470939</v>
          </cell>
          <cell r="M550">
            <v>66.739492718900962</v>
          </cell>
          <cell r="N550">
            <v>67.659043922138764</v>
          </cell>
          <cell r="O550">
            <v>64.557955569946799</v>
          </cell>
          <cell r="P550">
            <v>63.883424560023592</v>
          </cell>
        </row>
        <row r="551">
          <cell r="B551" t="str">
            <v>G-INTC3</v>
          </cell>
          <cell r="C551" t="str">
            <v>VAR_fout</v>
          </cell>
          <cell r="D551" t="str">
            <v>ELC</v>
          </cell>
          <cell r="E551">
            <v>0.11677282531853178</v>
          </cell>
          <cell r="F551">
            <v>1.7293881258947728E-2</v>
          </cell>
          <cell r="G551">
            <v>1.6742181630391911E-2</v>
          </cell>
          <cell r="H551">
            <v>1.1466198205354867E-2</v>
          </cell>
          <cell r="I551">
            <v>0.5042897229837906</v>
          </cell>
          <cell r="J551">
            <v>3.4730118494443727</v>
          </cell>
          <cell r="K551">
            <v>4.8540561090043228</v>
          </cell>
          <cell r="L551">
            <v>5.0521612500326025</v>
          </cell>
          <cell r="M551">
            <v>2.9842542629895945</v>
          </cell>
          <cell r="N551">
            <v>2.5838372590740888</v>
          </cell>
          <cell r="O551">
            <v>1.9087635919660384</v>
          </cell>
          <cell r="P551">
            <v>1.6807569082106122</v>
          </cell>
        </row>
        <row r="552">
          <cell r="B552" t="str">
            <v>G-INTC3</v>
          </cell>
          <cell r="C552" t="str">
            <v>VAR_fin</v>
          </cell>
          <cell r="D552" t="str">
            <v>ELC13</v>
          </cell>
          <cell r="E552">
            <v>179.94156972275673</v>
          </cell>
          <cell r="F552">
            <v>183.57390597103873</v>
          </cell>
          <cell r="G552">
            <v>187.82152449651346</v>
          </cell>
          <cell r="H552">
            <v>187.22167494600822</v>
          </cell>
          <cell r="I552">
            <v>174.56586064196901</v>
          </cell>
          <cell r="J552">
            <v>156.81077776013055</v>
          </cell>
          <cell r="K552">
            <v>132.99110409135412</v>
          </cell>
          <cell r="L552">
            <v>131.00225534158088</v>
          </cell>
          <cell r="M552">
            <v>133.21318907731393</v>
          </cell>
          <cell r="N552">
            <v>136.65029222508406</v>
          </cell>
          <cell r="O552">
            <v>140.3579112403271</v>
          </cell>
          <cell r="P552">
            <v>140.10191565232117</v>
          </cell>
        </row>
        <row r="553">
          <cell r="B553" t="str">
            <v>G-INTC3</v>
          </cell>
          <cell r="C553" t="str">
            <v>VAR_ncap</v>
          </cell>
          <cell r="D553" t="str">
            <v>-</v>
          </cell>
          <cell r="E553">
            <v>2.1559239964133502E-6</v>
          </cell>
          <cell r="F553">
            <v>2.242779041776E-6</v>
          </cell>
          <cell r="G553">
            <v>6.47469416175362E-6</v>
          </cell>
          <cell r="H553">
            <v>9.5435045736999192E-7</v>
          </cell>
          <cell r="I553">
            <v>1.3165277220960601E-6</v>
          </cell>
          <cell r="J553">
            <v>1.4763347970813E-6</v>
          </cell>
          <cell r="K553">
            <v>2.0718273063904301E-6</v>
          </cell>
          <cell r="L553">
            <v>2.1357129195168799E-6</v>
          </cell>
          <cell r="M553">
            <v>2.9634417796528599E-6</v>
          </cell>
          <cell r="N553">
            <v>1.43191448927586E-5</v>
          </cell>
        </row>
        <row r="554">
          <cell r="B554" t="str">
            <v>G-INTC3</v>
          </cell>
          <cell r="C554" t="str">
            <v>VAR_cap</v>
          </cell>
          <cell r="D554" t="str">
            <v>-</v>
          </cell>
          <cell r="E554">
            <v>13.914190167241101</v>
          </cell>
          <cell r="F554">
            <v>13.914190167241101</v>
          </cell>
          <cell r="G554">
            <v>13.914190167241101</v>
          </cell>
          <cell r="H554">
            <v>13.914192267353991</v>
          </cell>
          <cell r="I554">
            <v>13.91420127046295</v>
          </cell>
          <cell r="J554">
            <v>13.914201994988758</v>
          </cell>
          <cell r="K554">
            <v>13.914203309450725</v>
          </cell>
          <cell r="L554">
            <v>13.914204787851277</v>
          </cell>
          <cell r="M554">
            <v>13.914206541333868</v>
          </cell>
          <cell r="N554">
            <v>13.914209709041257</v>
          </cell>
          <cell r="O554">
            <v>13.914211958833283</v>
          </cell>
          <cell r="P554">
            <v>13.914226277978175</v>
          </cell>
        </row>
        <row r="555">
          <cell r="B555" t="str">
            <v>HPLBIO</v>
          </cell>
          <cell r="C555" t="str">
            <v>VAR_fout</v>
          </cell>
          <cell r="D555" t="str">
            <v>LTH</v>
          </cell>
          <cell r="E555">
            <v>0.90179869657062517</v>
          </cell>
          <cell r="F555">
            <v>0.90180095768002655</v>
          </cell>
          <cell r="G555">
            <v>0.90180367627765157</v>
          </cell>
          <cell r="H555">
            <v>0.90180756659544481</v>
          </cell>
          <cell r="I555">
            <v>0.90181890984891944</v>
          </cell>
          <cell r="J555">
            <v>0.90182993796462607</v>
          </cell>
          <cell r="K555">
            <v>0.90183503780739849</v>
          </cell>
          <cell r="L555">
            <v>0.90184193480199126</v>
          </cell>
          <cell r="M555">
            <v>0.90185737519322995</v>
          </cell>
          <cell r="N555">
            <v>0.90188952387339427</v>
          </cell>
          <cell r="O555">
            <v>0.90234154731919836</v>
          </cell>
          <cell r="P555">
            <v>1.0083458341032194</v>
          </cell>
        </row>
        <row r="556">
          <cell r="B556" t="str">
            <v>HPLBIO</v>
          </cell>
          <cell r="C556" t="str">
            <v>VAR_fin</v>
          </cell>
          <cell r="D556" t="str">
            <v>EBIO</v>
          </cell>
          <cell r="E556">
            <v>1.1839820356712043</v>
          </cell>
          <cell r="F556">
            <v>1.1839850043081326</v>
          </cell>
          <cell r="G556">
            <v>1.1839885735866897</v>
          </cell>
          <cell r="H556">
            <v>1.1839936812303331</v>
          </cell>
          <cell r="I556">
            <v>1.1840085739202335</v>
          </cell>
          <cell r="J556">
            <v>1.1840230528620781</v>
          </cell>
          <cell r="K556">
            <v>1.1840297485051874</v>
          </cell>
          <cell r="L556">
            <v>1.1840388036498983</v>
          </cell>
          <cell r="M556">
            <v>1.1840590755197946</v>
          </cell>
          <cell r="N556">
            <v>1.1841012838972627</v>
          </cell>
          <cell r="O556">
            <v>1.1846947507558527</v>
          </cell>
          <cell r="P556">
            <v>1.3238690162917197</v>
          </cell>
        </row>
        <row r="557">
          <cell r="B557" t="str">
            <v>HPLBIO</v>
          </cell>
          <cell r="C557" t="str">
            <v>VAR_ncap</v>
          </cell>
          <cell r="D557" t="str">
            <v>-</v>
          </cell>
          <cell r="E557">
            <v>2.56917155201495E-4</v>
          </cell>
          <cell r="F557">
            <v>1.6434115650627E-4</v>
          </cell>
          <cell r="G557">
            <v>1.14569309543552E-4</v>
          </cell>
          <cell r="H557">
            <v>6.2554553042092897E-2</v>
          </cell>
          <cell r="I557">
            <v>5.1509906948925897E-2</v>
          </cell>
          <cell r="J557">
            <v>3.8276732411914201E-4</v>
          </cell>
          <cell r="K557">
            <v>2.47229202792042E-2</v>
          </cell>
          <cell r="L557">
            <v>7.4037310044776095E-2</v>
          </cell>
          <cell r="M557">
            <v>6.7608356307495999E-4</v>
          </cell>
          <cell r="N557">
            <v>3.41636951265561E-2</v>
          </cell>
          <cell r="O557">
            <v>4.8753621420071301E-2</v>
          </cell>
          <cell r="P557">
            <v>8.1594294940309495E-2</v>
          </cell>
        </row>
        <row r="558">
          <cell r="B558" t="str">
            <v>HPLBIO</v>
          </cell>
          <cell r="C558" t="str">
            <v>VAR_cap</v>
          </cell>
          <cell r="D558" t="str">
            <v>-</v>
          </cell>
          <cell r="E558">
            <v>0.11462402199201657</v>
          </cell>
          <cell r="F558">
            <v>0.11475363307812909</v>
          </cell>
          <cell r="G558">
            <v>0.11482491677173846</v>
          </cell>
          <cell r="H558">
            <v>0.11442051147011152</v>
          </cell>
          <cell r="I558">
            <v>0.1144611362241896</v>
          </cell>
          <cell r="J558">
            <v>0.11457897355016758</v>
          </cell>
          <cell r="K558">
            <v>0.11926873380649487</v>
          </cell>
          <cell r="L558">
            <v>0.15054422890348454</v>
          </cell>
          <cell r="M558">
            <v>0.11525917232214655</v>
          </cell>
          <cell r="N558">
            <v>0.13344056253109801</v>
          </cell>
          <cell r="O558">
            <v>0.15748323672809147</v>
          </cell>
          <cell r="P558">
            <v>0.16500566622075211</v>
          </cell>
        </row>
        <row r="559">
          <cell r="B559" t="str">
            <v>ENUC_SMR_BEZ_I</v>
          </cell>
          <cell r="C559" t="str">
            <v>VAR_fout</v>
          </cell>
          <cell r="D559" t="str">
            <v>LTH</v>
          </cell>
          <cell r="M559">
            <v>0.29482717449826784</v>
          </cell>
          <cell r="N559">
            <v>1.3433458502231259</v>
          </cell>
          <cell r="O559">
            <v>1.2475751586822454</v>
          </cell>
          <cell r="P559">
            <v>1.3544951925849684</v>
          </cell>
        </row>
        <row r="560">
          <cell r="B560" t="str">
            <v>ENUC_SMR_BEZ_I</v>
          </cell>
          <cell r="C560" t="str">
            <v>VAR_fout</v>
          </cell>
          <cell r="D560" t="str">
            <v>ELC</v>
          </cell>
          <cell r="M560">
            <v>0.61431280378710296</v>
          </cell>
          <cell r="N560">
            <v>1.1241212243384051</v>
          </cell>
          <cell r="O560">
            <v>1.7851195289127213</v>
          </cell>
          <cell r="P560">
            <v>1.9897249595702922</v>
          </cell>
        </row>
        <row r="561">
          <cell r="B561" t="str">
            <v>ENUC_SMR_BEZ_I</v>
          </cell>
          <cell r="C561" t="str">
            <v>VAR_fin</v>
          </cell>
          <cell r="D561" t="str">
            <v>URN</v>
          </cell>
          <cell r="M561">
            <v>1.9837607735691432</v>
          </cell>
          <cell r="N561">
            <v>3.9874638978444947</v>
          </cell>
          <cell r="O561">
            <v>5.9383674205275616</v>
          </cell>
          <cell r="P561">
            <v>6.6029689852295617</v>
          </cell>
        </row>
        <row r="562">
          <cell r="B562" t="str">
            <v>ENUC_SMR_BEZ_I</v>
          </cell>
          <cell r="C562" t="str">
            <v>VAR_ncap</v>
          </cell>
          <cell r="D562" t="str">
            <v>-</v>
          </cell>
          <cell r="L562">
            <v>2.9058809387837298E-2</v>
          </cell>
          <cell r="M562">
            <v>2.1450503027831198E-2</v>
          </cell>
          <cell r="N562">
            <v>3.0843012830374401E-2</v>
          </cell>
          <cell r="O562">
            <v>1.9348123759776899E-3</v>
          </cell>
        </row>
        <row r="563">
          <cell r="B563" t="str">
            <v>ENUC_SMR_BEZ_I</v>
          </cell>
          <cell r="C563" t="str">
            <v>VAR_cap</v>
          </cell>
          <cell r="D563" t="str">
            <v>-</v>
          </cell>
          <cell r="M563">
            <v>2.5992942364580201E-2</v>
          </cell>
          <cell r="N563">
            <v>5.05093124156685E-2</v>
          </cell>
          <cell r="O563">
            <v>7.6192246313307205E-2</v>
          </cell>
          <cell r="P563">
            <v>8.3287137622020599E-2</v>
          </cell>
        </row>
        <row r="564">
          <cell r="B564" t="str">
            <v>G-INTC5</v>
          </cell>
          <cell r="C564" t="str">
            <v>VAR_fout</v>
          </cell>
          <cell r="D564" t="str">
            <v>ELC5</v>
          </cell>
          <cell r="E564">
            <v>250.26426467537604</v>
          </cell>
          <cell r="F564">
            <v>119.91900288486698</v>
          </cell>
          <cell r="G564">
            <v>113.55893195534323</v>
          </cell>
          <cell r="H564">
            <v>149.288134516665</v>
          </cell>
          <cell r="I564">
            <v>100.31287450228885</v>
          </cell>
          <cell r="J564">
            <v>135.42197503051179</v>
          </cell>
          <cell r="K564">
            <v>93.389263121039676</v>
          </cell>
          <cell r="L564">
            <v>134.11868098016859</v>
          </cell>
          <cell r="M564">
            <v>98.071024769386796</v>
          </cell>
          <cell r="N564">
            <v>99.171173856665703</v>
          </cell>
          <cell r="O564">
            <v>96.93454528709438</v>
          </cell>
          <cell r="P564">
            <v>92.919875755451287</v>
          </cell>
        </row>
        <row r="565">
          <cell r="B565" t="str">
            <v>G-INTC5</v>
          </cell>
          <cell r="C565" t="str">
            <v>VAR_fout</v>
          </cell>
          <cell r="D565" t="str">
            <v>ELC13</v>
          </cell>
          <cell r="E565">
            <v>0.48545917200510247</v>
          </cell>
          <cell r="F565">
            <v>1.4513715574280862E-2</v>
          </cell>
          <cell r="G565">
            <v>1.4560294664275939E-2</v>
          </cell>
          <cell r="H565">
            <v>1.043426524538906E-2</v>
          </cell>
          <cell r="I565">
            <v>1.8660797754496156E-2</v>
          </cell>
          <cell r="J565">
            <v>1.042872130544116</v>
          </cell>
          <cell r="K565">
            <v>2.3459842309059793</v>
          </cell>
          <cell r="L565">
            <v>2.3591049194372267</v>
          </cell>
          <cell r="M565">
            <v>1.8079834227546283</v>
          </cell>
          <cell r="N565">
            <v>1.4604914203978665</v>
          </cell>
          <cell r="O565">
            <v>1.0101700256993458</v>
          </cell>
          <cell r="P565">
            <v>1.093394326986874</v>
          </cell>
        </row>
        <row r="566">
          <cell r="B566" t="str">
            <v>G-INTC5</v>
          </cell>
          <cell r="C566" t="str">
            <v>VAR_fin</v>
          </cell>
          <cell r="D566" t="str">
            <v>ELC35</v>
          </cell>
          <cell r="E566">
            <v>258.66931889027387</v>
          </cell>
          <cell r="F566">
            <v>125.6055258799868</v>
          </cell>
          <cell r="G566">
            <v>118.6865145853522</v>
          </cell>
          <cell r="H566">
            <v>155.45751409921806</v>
          </cell>
          <cell r="I566">
            <v>104.09521295426164</v>
          </cell>
          <cell r="J566">
            <v>141.07722949023892</v>
          </cell>
          <cell r="K566">
            <v>98.618044208461541</v>
          </cell>
          <cell r="L566">
            <v>140.0878293870536</v>
          </cell>
          <cell r="M566">
            <v>102.52095875339997</v>
          </cell>
          <cell r="N566">
            <v>103.29352475455919</v>
          </cell>
          <cell r="O566">
            <v>100.5355009070514</v>
          </cell>
          <cell r="P566">
            <v>96.500063014765303</v>
          </cell>
        </row>
        <row r="567">
          <cell r="B567" t="str">
            <v>G-INTC5</v>
          </cell>
          <cell r="C567" t="str">
            <v>VAR_ncap</v>
          </cell>
          <cell r="D567" t="str">
            <v>-</v>
          </cell>
          <cell r="E567">
            <v>1.03938619139383E-5</v>
          </cell>
          <cell r="F567">
            <v>1.0815446840584999E-5</v>
          </cell>
          <cell r="G567">
            <v>6.4336326099929193E-5</v>
          </cell>
          <cell r="H567">
            <v>8.2032851929219796E-6</v>
          </cell>
          <cell r="I567">
            <v>1.7376384328719299E-5</v>
          </cell>
          <cell r="J567">
            <v>1.3030046129576799E-5</v>
          </cell>
          <cell r="K567">
            <v>1.09111144511772E-5</v>
          </cell>
          <cell r="L567">
            <v>4.2173880786555499E-6</v>
          </cell>
          <cell r="M567">
            <v>6.6990793713503504E-6</v>
          </cell>
          <cell r="N567">
            <v>8.4257047804703396E-5</v>
          </cell>
        </row>
        <row r="568">
          <cell r="B568" t="str">
            <v>G-INTC5</v>
          </cell>
          <cell r="C568" t="str">
            <v>VAR_cap</v>
          </cell>
          <cell r="D568" t="str">
            <v>-</v>
          </cell>
          <cell r="E568">
            <v>12.649263788401001</v>
          </cell>
          <cell r="F568">
            <v>12.649263788401001</v>
          </cell>
          <cell r="G568">
            <v>12.649263788401001</v>
          </cell>
          <cell r="H568">
            <v>12.649273914355279</v>
          </cell>
          <cell r="I568">
            <v>12.649351309533571</v>
          </cell>
          <cell r="J568">
            <v>12.649357537321048</v>
          </cell>
          <cell r="K568">
            <v>12.649373875820093</v>
          </cell>
          <cell r="L568">
            <v>12.649387943751506</v>
          </cell>
          <cell r="M568">
            <v>12.649397178328728</v>
          </cell>
          <cell r="N568">
            <v>12.649404685512101</v>
          </cell>
          <cell r="O568">
            <v>12.649409771333408</v>
          </cell>
          <cell r="P568">
            <v>12.649494028381213</v>
          </cell>
        </row>
        <row r="569">
          <cell r="B569" t="str">
            <v>D-SLFO</v>
          </cell>
          <cell r="C569" t="str">
            <v>VAR_fout</v>
          </cell>
          <cell r="D569" t="str">
            <v>CO2</v>
          </cell>
          <cell r="E569">
            <v>2267.7909004684302</v>
          </cell>
          <cell r="F569">
            <v>1915.97928302885</v>
          </cell>
          <cell r="G569">
            <v>1437.3332220023001</v>
          </cell>
          <cell r="H569">
            <v>1186.2927176436999</v>
          </cell>
          <cell r="I569">
            <v>655.01691658471498</v>
          </cell>
          <cell r="J569">
            <v>447.32853356290701</v>
          </cell>
          <cell r="K569">
            <v>236.70036309384901</v>
          </cell>
          <cell r="L569">
            <v>1.0220148339606799E-3</v>
          </cell>
          <cell r="M569">
            <v>3.4976189130185198E-3</v>
          </cell>
          <cell r="N569">
            <v>3.9822836775499099E-3</v>
          </cell>
          <cell r="O569">
            <v>4.2095359799102098E-3</v>
          </cell>
          <cell r="P569">
            <v>6.2396585317508902E-3</v>
          </cell>
        </row>
        <row r="570">
          <cell r="B570" t="str">
            <v>D-SLFO</v>
          </cell>
          <cell r="C570" t="str">
            <v>VAR_fout</v>
          </cell>
          <cell r="D570" t="str">
            <v>SLFO</v>
          </cell>
          <cell r="E570">
            <v>30.256664173100329</v>
          </cell>
          <cell r="F570">
            <v>25.56282491355228</v>
          </cell>
          <cell r="G570">
            <v>19.176777674992557</v>
          </cell>
          <cell r="H570">
            <v>15.828061491583043</v>
          </cell>
          <cell r="I570">
            <v>8.7425491507500137</v>
          </cell>
          <cell r="J570">
            <v>5.9703167315444734</v>
          </cell>
          <cell r="K570">
            <v>3.1607882568519123</v>
          </cell>
          <cell r="L570">
            <v>0.86614481500781726</v>
          </cell>
          <cell r="M570">
            <v>0.85310284084496335</v>
          </cell>
          <cell r="N570">
            <v>0.8592608751434071</v>
          </cell>
          <cell r="O570">
            <v>0.85958941405348466</v>
          </cell>
          <cell r="P570">
            <v>0.85961810322364651</v>
          </cell>
        </row>
        <row r="571">
          <cell r="B571" t="str">
            <v>D-SLFO</v>
          </cell>
          <cell r="C571" t="str">
            <v>VAR_fin</v>
          </cell>
          <cell r="D571" t="str">
            <v>LFO</v>
          </cell>
          <cell r="E571">
            <v>30.770568527387102</v>
          </cell>
          <cell r="F571">
            <v>25.997005197135014</v>
          </cell>
          <cell r="G571">
            <v>19.502486051591635</v>
          </cell>
          <cell r="H571">
            <v>16.096237688517022</v>
          </cell>
          <cell r="I571">
            <v>8.887610808476456</v>
          </cell>
          <cell r="J571">
            <v>6.06958661550755</v>
          </cell>
          <cell r="K571">
            <v>3.2116738547333576</v>
          </cell>
          <cell r="L571">
            <v>1.3867229768801648E-5</v>
          </cell>
          <cell r="M571">
            <v>4.7457515780441228E-5</v>
          </cell>
          <cell r="N571">
            <v>5.4033699831070674E-5</v>
          </cell>
          <cell r="O571">
            <v>5.7117177475036785E-5</v>
          </cell>
          <cell r="P571">
            <v>8.4662938015616011E-5</v>
          </cell>
        </row>
        <row r="572">
          <cell r="B572" t="str">
            <v>D-SLFO</v>
          </cell>
          <cell r="C572" t="str">
            <v>VAR_fin</v>
          </cell>
          <cell r="D572" t="str">
            <v>BDS</v>
          </cell>
          <cell r="G572">
            <v>1.0784013247471517E-5</v>
          </cell>
          <cell r="H572">
            <v>6.6562019167553331E-4</v>
          </cell>
          <cell r="I572">
            <v>3.4339617790734296E-3</v>
          </cell>
          <cell r="J572">
            <v>2.1406805255447642E-3</v>
          </cell>
          <cell r="K572">
            <v>2.8062821157068328E-3</v>
          </cell>
          <cell r="L572">
            <v>0.88084879413341421</v>
          </cell>
          <cell r="M572">
            <v>0.867550121526656</v>
          </cell>
          <cell r="N572">
            <v>0.87380617281832951</v>
          </cell>
          <cell r="O572">
            <v>0.87413774396735733</v>
          </cell>
          <cell r="P572">
            <v>0.87414117594849139</v>
          </cell>
        </row>
        <row r="573">
          <cell r="B573" t="str">
            <v>D-RCOA</v>
          </cell>
          <cell r="C573" t="str">
            <v>VAR_fout</v>
          </cell>
          <cell r="D573" t="str">
            <v>CO2</v>
          </cell>
          <cell r="E573">
            <v>9.2730630946639394</v>
          </cell>
          <cell r="F573">
            <v>9.2729267215115598</v>
          </cell>
          <cell r="G573">
            <v>1.1771303609316099</v>
          </cell>
          <cell r="H573">
            <v>0.59099890124550603</v>
          </cell>
          <cell r="I573">
            <v>0.22604731413722001</v>
          </cell>
        </row>
        <row r="574">
          <cell r="B574" t="str">
            <v>D-RCOA</v>
          </cell>
          <cell r="C574" t="str">
            <v>VAR_fout</v>
          </cell>
          <cell r="D574" t="str">
            <v>RCOA</v>
          </cell>
          <cell r="E574">
            <v>0.10003304309238337</v>
          </cell>
          <cell r="F574">
            <v>0.10003157196884091</v>
          </cell>
          <cell r="G574">
            <v>1.2698277895702407E-2</v>
          </cell>
          <cell r="H574">
            <v>6.3753926779450531E-3</v>
          </cell>
          <cell r="I574">
            <v>2.4384823531523239E-3</v>
          </cell>
        </row>
        <row r="575">
          <cell r="B575" t="str">
            <v>D-RCOA</v>
          </cell>
          <cell r="C575" t="str">
            <v>VAR_fin</v>
          </cell>
          <cell r="D575" t="str">
            <v>COA</v>
          </cell>
          <cell r="E575">
            <v>0.10003304309238337</v>
          </cell>
          <cell r="F575">
            <v>0.10003157196884091</v>
          </cell>
          <cell r="G575">
            <v>1.2698277895702407E-2</v>
          </cell>
          <cell r="H575">
            <v>6.3753926779450531E-3</v>
          </cell>
          <cell r="I575">
            <v>2.4384823531523239E-3</v>
          </cell>
        </row>
        <row r="576">
          <cell r="B576" t="str">
            <v>EHYD-RUN00</v>
          </cell>
          <cell r="C576" t="str">
            <v>VAR_fout</v>
          </cell>
          <cell r="D576" t="str">
            <v>ELC13</v>
          </cell>
          <cell r="E576">
            <v>54.39242499444498</v>
          </cell>
          <cell r="F576">
            <v>43.503632287357725</v>
          </cell>
          <cell r="G576">
            <v>53.285090160013837</v>
          </cell>
          <cell r="H576">
            <v>52.191103987572546</v>
          </cell>
          <cell r="I576">
            <v>51.098082482010639</v>
          </cell>
          <cell r="J576">
            <v>50.004983045100133</v>
          </cell>
          <cell r="K576">
            <v>48.912071245845752</v>
          </cell>
          <cell r="L576">
            <v>47.819809893733996</v>
          </cell>
          <cell r="M576">
            <v>47.819765496327008</v>
          </cell>
          <cell r="N576">
            <v>47.818046272038217</v>
          </cell>
          <cell r="O576">
            <v>47.817448073237436</v>
          </cell>
          <cell r="P576">
            <v>47.796363643960262</v>
          </cell>
        </row>
        <row r="577">
          <cell r="B577" t="str">
            <v>EHYD-RUN00</v>
          </cell>
          <cell r="C577" t="str">
            <v>VAR_fin</v>
          </cell>
          <cell r="D577" t="str">
            <v>HYDR</v>
          </cell>
          <cell r="E577">
            <v>54.39242499444498</v>
          </cell>
          <cell r="F577">
            <v>43.503632287357725</v>
          </cell>
          <cell r="G577">
            <v>53.285090160013837</v>
          </cell>
          <cell r="H577">
            <v>52.191103987572546</v>
          </cell>
          <cell r="I577">
            <v>51.098082482010639</v>
          </cell>
          <cell r="J577">
            <v>50.004983045100133</v>
          </cell>
          <cell r="K577">
            <v>48.912071245845752</v>
          </cell>
          <cell r="L577">
            <v>47.819809893733996</v>
          </cell>
          <cell r="M577">
            <v>47.819765496327008</v>
          </cell>
          <cell r="N577">
            <v>47.818046272038217</v>
          </cell>
          <cell r="O577">
            <v>47.817448073237436</v>
          </cell>
          <cell r="P577">
            <v>47.796363643960262</v>
          </cell>
        </row>
        <row r="578">
          <cell r="B578" t="str">
            <v>EHYD-RUN00</v>
          </cell>
          <cell r="C578" t="str">
            <v>VAR_cap</v>
          </cell>
          <cell r="D578" t="str">
            <v>-</v>
          </cell>
          <cell r="E578">
            <v>3.86687</v>
          </cell>
          <cell r="F578">
            <v>3.9240852000672399</v>
          </cell>
          <cell r="G578">
            <v>3.9610124303882599</v>
          </cell>
          <cell r="H578">
            <v>3.9647700000000001</v>
          </cell>
          <cell r="I578">
            <v>3.9647700000000001</v>
          </cell>
          <cell r="J578">
            <v>3.9647700000000001</v>
          </cell>
          <cell r="K578">
            <v>3.9647700000000001</v>
          </cell>
          <cell r="L578">
            <v>3.9647700000000001</v>
          </cell>
          <cell r="M578">
            <v>3.9647700000000001</v>
          </cell>
          <cell r="N578">
            <v>3.9647700000000001</v>
          </cell>
          <cell r="O578">
            <v>3.9647700000000001</v>
          </cell>
          <cell r="P578">
            <v>3.9647700000000001</v>
          </cell>
        </row>
        <row r="579">
          <cell r="B579" t="str">
            <v>HPLELCHP</v>
          </cell>
          <cell r="C579" t="str">
            <v>VAR_fout</v>
          </cell>
          <cell r="D579" t="str">
            <v>LTH</v>
          </cell>
          <cell r="F579">
            <v>3.720003092059494</v>
          </cell>
          <cell r="G579">
            <v>3.8327826316659994</v>
          </cell>
          <cell r="H579">
            <v>4.4708775268129486</v>
          </cell>
          <cell r="I579">
            <v>5.9012626725266975</v>
          </cell>
          <cell r="J579">
            <v>6.2029493278195096</v>
          </cell>
          <cell r="K579">
            <v>6.6636521607922941</v>
          </cell>
          <cell r="L579">
            <v>8.4565700190805213</v>
          </cell>
          <cell r="M579">
            <v>8.8950339358264561</v>
          </cell>
          <cell r="N579">
            <v>9.3667670148022673</v>
          </cell>
          <cell r="O579">
            <v>9.8537381894654015</v>
          </cell>
          <cell r="P579">
            <v>12.682845399716911</v>
          </cell>
        </row>
        <row r="580">
          <cell r="B580" t="str">
            <v>HPLELCHP</v>
          </cell>
          <cell r="C580" t="str">
            <v>VAR_fin</v>
          </cell>
          <cell r="D580" t="str">
            <v>ELC35</v>
          </cell>
          <cell r="F580">
            <v>1.2400010306864973</v>
          </cell>
          <cell r="G580">
            <v>1.2775942105553346</v>
          </cell>
          <cell r="H580">
            <v>1.4902925089376473</v>
          </cell>
          <cell r="I580">
            <v>1.9670875575088997</v>
          </cell>
          <cell r="J580">
            <v>2.0676497759398362</v>
          </cell>
          <cell r="K580">
            <v>2.2212173869307636</v>
          </cell>
          <cell r="L580">
            <v>2.8188566730268407</v>
          </cell>
          <cell r="M580">
            <v>2.96501131194215</v>
          </cell>
          <cell r="N580">
            <v>3.122255671600759</v>
          </cell>
          <cell r="O580">
            <v>3.2845793964884646</v>
          </cell>
          <cell r="P580">
            <v>4.2276151332389729</v>
          </cell>
        </row>
        <row r="581">
          <cell r="B581" t="str">
            <v>HPLELCHP</v>
          </cell>
          <cell r="C581" t="str">
            <v>VAR_fin</v>
          </cell>
          <cell r="D581" t="str">
            <v>WWTPCC</v>
          </cell>
          <cell r="F581">
            <v>7.44000618411898</v>
          </cell>
          <cell r="G581">
            <v>7.6655652633320104</v>
          </cell>
          <cell r="H581">
            <v>8.9417550536258901</v>
          </cell>
          <cell r="I581">
            <v>11.8025253450534</v>
          </cell>
          <cell r="J581">
            <v>12.405898655639</v>
          </cell>
          <cell r="K581">
            <v>13.327304321584601</v>
          </cell>
          <cell r="L581">
            <v>16.913140038161</v>
          </cell>
          <cell r="M581">
            <v>17.790067871652901</v>
          </cell>
          <cell r="N581">
            <v>18.733534029604499</v>
          </cell>
          <cell r="O581">
            <v>19.707476378930799</v>
          </cell>
          <cell r="P581">
            <v>25.3656907994338</v>
          </cell>
        </row>
        <row r="582">
          <cell r="B582" t="str">
            <v>HPLELCHP</v>
          </cell>
          <cell r="C582" t="str">
            <v>VAR_ncap</v>
          </cell>
          <cell r="D582" t="str">
            <v>-</v>
          </cell>
          <cell r="F582">
            <v>0.22942536990051901</v>
          </cell>
          <cell r="G582">
            <v>6.9723018148731596E-3</v>
          </cell>
          <cell r="H582">
            <v>4.1130045463315799E-2</v>
          </cell>
          <cell r="I582">
            <v>8.9037769773425299E-2</v>
          </cell>
          <cell r="J582">
            <v>0.10729261607596</v>
          </cell>
          <cell r="K582">
            <v>0.18981392162178801</v>
          </cell>
          <cell r="L582">
            <v>0.142481222361036</v>
          </cell>
          <cell r="M582">
            <v>0.10188589230817099</v>
          </cell>
          <cell r="N582">
            <v>0.147620378419515</v>
          </cell>
          <cell r="O582">
            <v>0.219896742722196</v>
          </cell>
          <cell r="P582">
            <v>0.31859974857881701</v>
          </cell>
        </row>
        <row r="583">
          <cell r="B583" t="str">
            <v>HPLELCHP</v>
          </cell>
          <cell r="C583" t="str">
            <v>VAR_cap</v>
          </cell>
          <cell r="D583" t="str">
            <v>-</v>
          </cell>
          <cell r="F583">
            <v>0.22942536990051901</v>
          </cell>
          <cell r="G583">
            <v>0.23639526751672529</v>
          </cell>
          <cell r="H583">
            <v>0.27752155846698734</v>
          </cell>
          <cell r="I583">
            <v>0.36654622706904955</v>
          </cell>
          <cell r="J583">
            <v>0.3854378812142546</v>
          </cell>
          <cell r="K583">
            <v>0.41544203428162924</v>
          </cell>
          <cell r="L583">
            <v>0.52859689503559237</v>
          </cell>
          <cell r="M583">
            <v>0.55424985749526889</v>
          </cell>
          <cell r="N583">
            <v>0.581763351148189</v>
          </cell>
          <cell r="O583">
            <v>0.61184554076546294</v>
          </cell>
          <cell r="P583">
            <v>0.78794946225578233</v>
          </cell>
        </row>
        <row r="584">
          <cell r="B584" t="str">
            <v>D-ITOT_LTH</v>
          </cell>
          <cell r="C584" t="str">
            <v>VAR_fout</v>
          </cell>
          <cell r="D584" t="str">
            <v>ITOT_LTH_DH</v>
          </cell>
          <cell r="E584">
            <v>7.1200250982922642</v>
          </cell>
          <cell r="F584">
            <v>7.6289309076827063</v>
          </cell>
          <cell r="G584">
            <v>7.3929856816048272</v>
          </cell>
          <cell r="H584">
            <v>7.8040494934774403</v>
          </cell>
          <cell r="I584">
            <v>7.528400593936035</v>
          </cell>
          <cell r="J584">
            <v>7.6464069532780146</v>
          </cell>
          <cell r="K584">
            <v>7.1078190531484156</v>
          </cell>
          <cell r="L584">
            <v>8.8687508399647363</v>
          </cell>
          <cell r="M584">
            <v>8.7987619906848664</v>
          </cell>
          <cell r="N584">
            <v>8.2980217338583966</v>
          </cell>
          <cell r="O584">
            <v>7.1901334308481237</v>
          </cell>
          <cell r="P584">
            <v>7.1676262086475022</v>
          </cell>
        </row>
        <row r="585">
          <cell r="B585" t="str">
            <v>D-ITOT_LTH</v>
          </cell>
          <cell r="C585" t="str">
            <v>VAR_fin</v>
          </cell>
          <cell r="D585" t="str">
            <v>LTH</v>
          </cell>
          <cell r="E585">
            <v>7.7403629755437944</v>
          </cell>
          <cell r="F585">
            <v>8.2914279499675949</v>
          </cell>
          <cell r="G585">
            <v>8.0318269275320819</v>
          </cell>
          <cell r="H585">
            <v>8.4728467831502599</v>
          </cell>
          <cell r="I585">
            <v>8.1682139897823998</v>
          </cell>
          <cell r="J585">
            <v>8.290811287991815</v>
          </cell>
          <cell r="K585">
            <v>7.7017852891206084</v>
          </cell>
          <cell r="L585">
            <v>9.603578843351503</v>
          </cell>
          <cell r="M585">
            <v>9.5277910075735619</v>
          </cell>
          <cell r="N585">
            <v>8.9855614846961132</v>
          </cell>
          <cell r="O585">
            <v>7.7858781403810395</v>
          </cell>
          <cell r="P585">
            <v>7.7615060628642709</v>
          </cell>
        </row>
        <row r="586">
          <cell r="B586" t="str">
            <v>D-ITOT_LTH</v>
          </cell>
          <cell r="C586" t="str">
            <v>VAR_ncap</v>
          </cell>
          <cell r="D586" t="str">
            <v>-</v>
          </cell>
          <cell r="E586">
            <v>0.795534502560302</v>
          </cell>
          <cell r="F586">
            <v>4.2948851420327099E-7</v>
          </cell>
          <cell r="G586">
            <v>4.7900658313956905E-7</v>
          </cell>
          <cell r="H586">
            <v>5.3623514074250997E-7</v>
          </cell>
          <cell r="I586">
            <v>7.15076086176115E-7</v>
          </cell>
          <cell r="J586">
            <v>5.9607620612242504E-6</v>
          </cell>
          <cell r="K586">
            <v>1.081330585101E-6</v>
          </cell>
          <cell r="L586">
            <v>1.4228955266395001E-4</v>
          </cell>
          <cell r="M586">
            <v>1.7549675946768099E-6</v>
          </cell>
          <cell r="N586">
            <v>3.2410610750848398E-6</v>
          </cell>
          <cell r="O586">
            <v>4.7019092000033697E-6</v>
          </cell>
          <cell r="P586">
            <v>2.5973919155613401E-5</v>
          </cell>
        </row>
        <row r="587">
          <cell r="B587" t="str">
            <v>D-ITOT_LTH</v>
          </cell>
          <cell r="C587" t="str">
            <v>VAR_cap</v>
          </cell>
          <cell r="D587" t="str">
            <v>-</v>
          </cell>
          <cell r="E587">
            <v>0.795534502560302</v>
          </cell>
          <cell r="F587">
            <v>0.79553493204881598</v>
          </cell>
          <cell r="G587">
            <v>0.79553541105540004</v>
          </cell>
          <cell r="H587">
            <v>0.79553594729054</v>
          </cell>
          <cell r="I587">
            <v>0.79553666236662601</v>
          </cell>
          <cell r="J587">
            <v>0.79554262312868795</v>
          </cell>
          <cell r="K587">
            <v>0.79554370445927303</v>
          </cell>
          <cell r="L587">
            <v>0.79568599401193696</v>
          </cell>
          <cell r="M587">
            <v>0.79568774897953098</v>
          </cell>
          <cell r="N587">
            <v>0.79569099004060695</v>
          </cell>
          <cell r="O587">
            <v>0.79569569194980605</v>
          </cell>
          <cell r="P587">
            <v>0.79572166586896198</v>
          </cell>
        </row>
        <row r="588">
          <cell r="B588" t="str">
            <v>D-IH2</v>
          </cell>
          <cell r="C588" t="str">
            <v>VAR_fout</v>
          </cell>
          <cell r="D588" t="str">
            <v>IH2</v>
          </cell>
          <cell r="I588">
            <v>1.4061183468232883</v>
          </cell>
          <cell r="J588">
            <v>1.4922894973853573</v>
          </cell>
          <cell r="K588">
            <v>1.4923767819473497</v>
          </cell>
          <cell r="L588">
            <v>2.1541623958913982</v>
          </cell>
          <cell r="M588">
            <v>12.124255425099394</v>
          </cell>
          <cell r="N588">
            <v>14.072507118770757</v>
          </cell>
          <cell r="O588">
            <v>15.667306831523044</v>
          </cell>
          <cell r="P588">
            <v>15.541013805457178</v>
          </cell>
        </row>
        <row r="589">
          <cell r="B589" t="str">
            <v>D-IH2</v>
          </cell>
          <cell r="C589" t="str">
            <v>VAR_fin</v>
          </cell>
          <cell r="D589" t="str">
            <v>H2</v>
          </cell>
          <cell r="I589">
            <v>1.4168307019891135</v>
          </cell>
          <cell r="J589">
            <v>1.5036583378121517</v>
          </cell>
          <cell r="K589">
            <v>1.503746287341805</v>
          </cell>
          <cell r="L589">
            <v>2.1705736408778424</v>
          </cell>
          <cell r="M589">
            <v>12.216622707361431</v>
          </cell>
          <cell r="N589">
            <v>14.179716938392595</v>
          </cell>
          <cell r="O589">
            <v>15.786666454168179</v>
          </cell>
          <cell r="P589">
            <v>15.659411278825736</v>
          </cell>
        </row>
        <row r="590">
          <cell r="B590" t="str">
            <v>D-IH2</v>
          </cell>
          <cell r="C590" t="str">
            <v>VAR_ncap</v>
          </cell>
          <cell r="D590" t="str">
            <v>-</v>
          </cell>
          <cell r="H590">
            <v>5.4122778525544698E-6</v>
          </cell>
          <cell r="I590">
            <v>9.9734435208080702E-2</v>
          </cell>
          <cell r="J590">
            <v>1.2470317945904299E-3</v>
          </cell>
          <cell r="K590">
            <v>4.1974586612739603E-3</v>
          </cell>
          <cell r="L590">
            <v>6.0844272338233502E-2</v>
          </cell>
          <cell r="M590">
            <v>0.33041631041512698</v>
          </cell>
          <cell r="N590">
            <v>8.3060727536703793E-2</v>
          </cell>
          <cell r="O590">
            <v>5.8043572302975903E-2</v>
          </cell>
          <cell r="P590">
            <v>1.78326015719651E-2</v>
          </cell>
        </row>
        <row r="591">
          <cell r="B591" t="str">
            <v>D-IH2</v>
          </cell>
          <cell r="C591" t="str">
            <v>VAR_cap</v>
          </cell>
          <cell r="D591" t="str">
            <v>-</v>
          </cell>
          <cell r="H591">
            <v>5.4122778525544698E-6</v>
          </cell>
          <cell r="I591">
            <v>9.97398474859333E-2</v>
          </cell>
          <cell r="J591">
            <v>0.10098687928052399</v>
          </cell>
          <cell r="K591">
            <v>0.105184337941798</v>
          </cell>
          <cell r="L591">
            <v>0.16602861028003099</v>
          </cell>
          <cell r="M591">
            <v>0.496444920695159</v>
          </cell>
          <cell r="N591">
            <v>0.57950564823186201</v>
          </cell>
          <cell r="O591">
            <v>0.63754750476866295</v>
          </cell>
          <cell r="P591">
            <v>0.65537640982895096</v>
          </cell>
        </row>
        <row r="592">
          <cell r="B592" t="str">
            <v>RHEM-ESOLPV</v>
          </cell>
          <cell r="C592" t="str">
            <v>VAR_fout</v>
          </cell>
          <cell r="D592" t="str">
            <v>RHEM_SOL_ELC</v>
          </cell>
          <cell r="E592">
            <v>0.86248322578584768</v>
          </cell>
          <cell r="F592">
            <v>1.2875828743575681</v>
          </cell>
          <cell r="G592">
            <v>2.929107596531848</v>
          </cell>
          <cell r="H592">
            <v>6.7949461633954078</v>
          </cell>
          <cell r="I592">
            <v>16.607345764397174</v>
          </cell>
          <cell r="J592">
            <v>18.964881324124114</v>
          </cell>
          <cell r="K592">
            <v>20.339900566958175</v>
          </cell>
          <cell r="L592">
            <v>21.377472196917463</v>
          </cell>
          <cell r="M592">
            <v>22.467939289231388</v>
          </cell>
          <cell r="N592">
            <v>23.61403215884901</v>
          </cell>
          <cell r="O592">
            <v>24.818589650097941</v>
          </cell>
          <cell r="P592">
            <v>26.084598036169957</v>
          </cell>
        </row>
        <row r="593">
          <cell r="B593" t="str">
            <v>RHEM-ESOLPV</v>
          </cell>
          <cell r="C593" t="str">
            <v>VAR_fin</v>
          </cell>
          <cell r="D593" t="str">
            <v>SOL</v>
          </cell>
          <cell r="E593">
            <v>0.86248322578584768</v>
          </cell>
          <cell r="F593">
            <v>1.2875828743575681</v>
          </cell>
          <cell r="G593">
            <v>2.929107596531848</v>
          </cell>
          <cell r="H593">
            <v>6.7949461633954078</v>
          </cell>
          <cell r="I593">
            <v>16.607345764397174</v>
          </cell>
          <cell r="J593">
            <v>18.964881324124114</v>
          </cell>
          <cell r="K593">
            <v>20.339900566958175</v>
          </cell>
          <cell r="L593">
            <v>21.377472196917463</v>
          </cell>
          <cell r="M593">
            <v>22.467939289231388</v>
          </cell>
          <cell r="N593">
            <v>23.61403215884901</v>
          </cell>
          <cell r="O593">
            <v>24.818589650097941</v>
          </cell>
          <cell r="P593">
            <v>26.084598036169957</v>
          </cell>
        </row>
        <row r="594">
          <cell r="B594" t="str">
            <v>RHEM-ESOLPV</v>
          </cell>
          <cell r="C594" t="str">
            <v>VAR_fin</v>
          </cell>
          <cell r="D594" t="str">
            <v>SOLPVC</v>
          </cell>
          <cell r="E594">
            <v>0.86248322578584802</v>
          </cell>
          <cell r="F594">
            <v>1.2875828743575699</v>
          </cell>
          <cell r="G594">
            <v>2.9291075965318498</v>
          </cell>
          <cell r="H594">
            <v>6.7949461633954096</v>
          </cell>
          <cell r="I594">
            <v>16.607345764397198</v>
          </cell>
          <cell r="J594">
            <v>18.9648813241241</v>
          </cell>
          <cell r="K594">
            <v>20.3399005669582</v>
          </cell>
          <cell r="L594">
            <v>21.377472196917498</v>
          </cell>
          <cell r="M594">
            <v>22.467939289231399</v>
          </cell>
          <cell r="N594">
            <v>23.614032158849</v>
          </cell>
          <cell r="O594">
            <v>24.818589650097898</v>
          </cell>
          <cell r="P594">
            <v>26.084598036169901</v>
          </cell>
        </row>
        <row r="595">
          <cell r="B595" t="str">
            <v>RHEM-ESOLPV</v>
          </cell>
          <cell r="C595" t="str">
            <v>VAR_ncap</v>
          </cell>
          <cell r="D595" t="str">
            <v>-</v>
          </cell>
          <cell r="F595">
            <v>1.0263264896967799E-7</v>
          </cell>
          <cell r="G595">
            <v>0.39142051811304701</v>
          </cell>
          <cell r="H595">
            <v>0.81813834166339505</v>
          </cell>
          <cell r="I595">
            <v>2.51591342073583</v>
          </cell>
          <cell r="J595">
            <v>0.77889002736941704</v>
          </cell>
          <cell r="K595">
            <v>1.10892621274765</v>
          </cell>
          <cell r="L595">
            <v>0.88478881632356998</v>
          </cell>
          <cell r="M595">
            <v>2.1251489235195602</v>
          </cell>
          <cell r="N595">
            <v>1.72295174099131</v>
          </cell>
          <cell r="O595">
            <v>1.4069188077382999</v>
          </cell>
          <cell r="P595">
            <v>1.19798360111925</v>
          </cell>
        </row>
        <row r="596">
          <cell r="B596" t="str">
            <v>RHEM-ESOLPV</v>
          </cell>
          <cell r="C596" t="str">
            <v>VAR_cap</v>
          </cell>
          <cell r="D596" t="str">
            <v>-</v>
          </cell>
          <cell r="E596">
            <v>0.27424799999999999</v>
          </cell>
          <cell r="F596">
            <v>0.43894542010906201</v>
          </cell>
          <cell r="G596">
            <v>0.87456862074569597</v>
          </cell>
          <cell r="H596">
            <v>1.6809821746685722</v>
          </cell>
          <cell r="I596">
            <v>4.1084483157216818</v>
          </cell>
          <cell r="J596">
            <v>4.6916734489446545</v>
          </cell>
          <cell r="K596">
            <v>5.0318361025855003</v>
          </cell>
          <cell r="L596">
            <v>5.2885184771764697</v>
          </cell>
          <cell r="M596">
            <v>5.5582865363260003</v>
          </cell>
          <cell r="N596">
            <v>5.84181569358209</v>
          </cell>
          <cell r="O596">
            <v>6.1398082885727403</v>
          </cell>
          <cell r="P596">
            <v>6.4530030733684196</v>
          </cell>
        </row>
        <row r="597">
          <cell r="B597" t="str">
            <v>HPLNUC</v>
          </cell>
          <cell r="C597" t="str">
            <v>VAR_fout</v>
          </cell>
          <cell r="D597" t="str">
            <v>LTH</v>
          </cell>
          <cell r="E597">
            <v>1.4500250955237153</v>
          </cell>
          <cell r="F597">
            <v>3.8013735804913815</v>
          </cell>
          <cell r="G597">
            <v>3.7982218026720718</v>
          </cell>
          <cell r="H597">
            <v>1.1493647485570155</v>
          </cell>
          <cell r="I597">
            <v>0.69364744271591783</v>
          </cell>
        </row>
        <row r="598">
          <cell r="B598" t="str">
            <v>HPLNUC</v>
          </cell>
          <cell r="C598" t="str">
            <v>VAR_fin</v>
          </cell>
          <cell r="D598" t="str">
            <v>URN</v>
          </cell>
          <cell r="E598">
            <v>1.4500250955237153</v>
          </cell>
          <cell r="F598">
            <v>3.8013735804913815</v>
          </cell>
          <cell r="G598">
            <v>3.7982218026720718</v>
          </cell>
          <cell r="H598">
            <v>1.1493647485570155</v>
          </cell>
          <cell r="I598">
            <v>0.69364744271591783</v>
          </cell>
        </row>
        <row r="599">
          <cell r="B599" t="str">
            <v>HPLNUC</v>
          </cell>
          <cell r="C599" t="str">
            <v>VAR_cap</v>
          </cell>
          <cell r="D599" t="str">
            <v>-</v>
          </cell>
          <cell r="E599">
            <v>0.120558721922211</v>
          </cell>
          <cell r="F599">
            <v>0.120558721922211</v>
          </cell>
          <cell r="G599">
            <v>0.120558721922211</v>
          </cell>
          <cell r="H599">
            <v>0.120558721922211</v>
          </cell>
          <cell r="I599">
            <v>0.120558721922211</v>
          </cell>
          <cell r="J599">
            <v>0.120558721922211</v>
          </cell>
          <cell r="K599">
            <v>0.120558721922211</v>
          </cell>
          <cell r="L599">
            <v>0.120558721922211</v>
          </cell>
          <cell r="M599">
            <v>8.85558611937695E-2</v>
          </cell>
        </row>
        <row r="600">
          <cell r="B600" t="str">
            <v>ITOT-CHPWODCCS</v>
          </cell>
          <cell r="C600" t="str">
            <v>VAR_fout</v>
          </cell>
          <cell r="D600" t="str">
            <v>CO2_O</v>
          </cell>
          <cell r="J600">
            <v>503.13882927391819</v>
          </cell>
          <cell r="K600">
            <v>1060.3287882968843</v>
          </cell>
          <cell r="L600">
            <v>1230.6838389114901</v>
          </cell>
          <cell r="M600">
            <v>1223.7719960945417</v>
          </cell>
          <cell r="N600">
            <v>1230.6837278753267</v>
          </cell>
          <cell r="O600">
            <v>1230.6806127186342</v>
          </cell>
          <cell r="P600">
            <v>1230.7081119332202</v>
          </cell>
        </row>
        <row r="601">
          <cell r="B601" t="str">
            <v>ITOT-CHPWODCCS</v>
          </cell>
          <cell r="C601" t="str">
            <v>VAR_fout</v>
          </cell>
          <cell r="D601" t="str">
            <v>CO2</v>
          </cell>
          <cell r="J601">
            <v>-503.13882927391802</v>
          </cell>
          <cell r="K601">
            <v>-1060.32878829688</v>
          </cell>
          <cell r="L601">
            <v>-1230.6838389114901</v>
          </cell>
          <cell r="M601">
            <v>-1223.7719960945401</v>
          </cell>
          <cell r="N601">
            <v>-1230.6837278753301</v>
          </cell>
          <cell r="O601">
            <v>-1230.6806127186301</v>
          </cell>
          <cell r="P601">
            <v>-1230.7081119332199</v>
          </cell>
        </row>
        <row r="602">
          <cell r="B602" t="str">
            <v>ITOT-CHPWODCCS</v>
          </cell>
          <cell r="C602" t="str">
            <v>VAR_fout</v>
          </cell>
          <cell r="D602" t="str">
            <v>ITOT_LTH_CHP</v>
          </cell>
          <cell r="J602">
            <v>3.5817805924457602</v>
          </cell>
          <cell r="K602">
            <v>7.7011447137832345</v>
          </cell>
          <cell r="L602">
            <v>9.1231080066076977</v>
          </cell>
          <cell r="M602">
            <v>9.0718702422445219</v>
          </cell>
          <cell r="N602">
            <v>9.1231071834922286</v>
          </cell>
          <cell r="O602">
            <v>9.1230840907123802</v>
          </cell>
          <cell r="P602">
            <v>9.1232879434784859</v>
          </cell>
        </row>
        <row r="603">
          <cell r="B603" t="str">
            <v>ITOT-CHPWODCCS</v>
          </cell>
          <cell r="C603" t="str">
            <v>VAR_fout</v>
          </cell>
          <cell r="D603" t="str">
            <v>ITOT_KEV_WOD_ELC_CHP</v>
          </cell>
          <cell r="J603">
            <v>1.6932053709743546</v>
          </cell>
          <cell r="K603">
            <v>3.6405411374247914</v>
          </cell>
          <cell r="L603">
            <v>4.3127419667599955</v>
          </cell>
          <cell r="M603">
            <v>4.2885204781519457</v>
          </cell>
          <cell r="N603">
            <v>4.3127415776508622</v>
          </cell>
          <cell r="O603">
            <v>4.3127306610640161</v>
          </cell>
          <cell r="P603">
            <v>4.3128270278261827</v>
          </cell>
        </row>
        <row r="604">
          <cell r="B604" t="str">
            <v>ITOT-CHPWODCCS</v>
          </cell>
          <cell r="C604" t="str">
            <v>VAR_fin</v>
          </cell>
          <cell r="D604" t="str">
            <v>IWOD</v>
          </cell>
          <cell r="J604">
            <v>5.0495507365835826</v>
          </cell>
          <cell r="K604">
            <v>10.642763229556609</v>
          </cell>
          <cell r="L604">
            <v>12.362262398540324</v>
          </cell>
          <cell r="M604">
            <v>12.310304486753685</v>
          </cell>
          <cell r="N604">
            <v>12.37145976828484</v>
          </cell>
          <cell r="O604">
            <v>12.361838002312055</v>
          </cell>
          <cell r="P604">
            <v>12.371101801636913</v>
          </cell>
        </row>
        <row r="605">
          <cell r="B605" t="str">
            <v>ITOT-CHPWODCCS</v>
          </cell>
          <cell r="C605" t="str">
            <v>VAR_ncap</v>
          </cell>
          <cell r="D605" t="str">
            <v>-</v>
          </cell>
          <cell r="J605">
            <v>6.4036628265353501E-2</v>
          </cell>
          <cell r="K605">
            <v>8.1113883799629999E-2</v>
          </cell>
          <cell r="L605">
            <v>5.1346692426288101E-2</v>
          </cell>
          <cell r="M605">
            <v>4.6177352359481401E-2</v>
          </cell>
          <cell r="N605">
            <v>8.7537446702792399E-2</v>
          </cell>
          <cell r="O605">
            <v>5.4147874607913801E-2</v>
          </cell>
          <cell r="P605">
            <v>4.01845161376971E-2</v>
          </cell>
        </row>
        <row r="606">
          <cell r="B606" t="str">
            <v>ITOT-CHPWODCCS</v>
          </cell>
          <cell r="C606" t="str">
            <v>VAR_cap</v>
          </cell>
          <cell r="D606" t="str">
            <v>-</v>
          </cell>
          <cell r="J606">
            <v>6.4036628265353501E-2</v>
          </cell>
          <cell r="K606">
            <v>0.145150512064983</v>
          </cell>
          <cell r="L606">
            <v>0.196497204491272</v>
          </cell>
          <cell r="M606">
            <v>0.17773019886145799</v>
          </cell>
          <cell r="N606">
            <v>0.18506149148856199</v>
          </cell>
          <cell r="O606">
            <v>0.182318445704021</v>
          </cell>
          <cell r="P606">
            <v>0.18186983744840299</v>
          </cell>
        </row>
        <row r="607">
          <cell r="B607" t="str">
            <v>SUP_WODBIO</v>
          </cell>
          <cell r="C607" t="str">
            <v>VAR_fout</v>
          </cell>
          <cell r="D607" t="str">
            <v>ELC35</v>
          </cell>
          <cell r="F607">
            <v>3.3234257630828374E-5</v>
          </cell>
          <cell r="H607">
            <v>1.1818799025408874E-4</v>
          </cell>
          <cell r="I607">
            <v>1.5333257843411151E-4</v>
          </cell>
          <cell r="J607">
            <v>8.588848132679655E-5</v>
          </cell>
          <cell r="K607">
            <v>8.9698672090955827E-5</v>
          </cell>
          <cell r="L607">
            <v>8.3151025607967546E-5</v>
          </cell>
          <cell r="M607">
            <v>1.0662782143844985E-4</v>
          </cell>
          <cell r="N607">
            <v>8.8069738270713836E-5</v>
          </cell>
          <cell r="O607">
            <v>1.226624067628392E-4</v>
          </cell>
          <cell r="P607">
            <v>6.1388737209379905E-4</v>
          </cell>
        </row>
        <row r="608">
          <cell r="B608" t="str">
            <v>SUP_WODBIO</v>
          </cell>
          <cell r="C608" t="str">
            <v>VAR_fout</v>
          </cell>
          <cell r="D608" t="str">
            <v>BIO</v>
          </cell>
          <cell r="F608">
            <v>8.3085644077070719E-4</v>
          </cell>
          <cell r="G608">
            <v>3.6770851489508204E-5</v>
          </cell>
          <cell r="H608">
            <v>2.9546997563522164E-3</v>
          </cell>
          <cell r="I608">
            <v>3.8333144608527821E-3</v>
          </cell>
          <cell r="J608">
            <v>2.1472120331699094E-3</v>
          </cell>
          <cell r="K608">
            <v>2.2424668022738908E-3</v>
          </cell>
          <cell r="L608">
            <v>2.0787756401991838E-3</v>
          </cell>
          <cell r="M608">
            <v>2.665695535961242E-3</v>
          </cell>
          <cell r="N608">
            <v>2.2017434567678401E-3</v>
          </cell>
          <cell r="O608">
            <v>3.0665601690709771E-3</v>
          </cell>
          <cell r="P608">
            <v>1.5347184302344946E-2</v>
          </cell>
        </row>
        <row r="609">
          <cell r="B609" t="str">
            <v>SUP_WODBIO</v>
          </cell>
          <cell r="C609" t="str">
            <v>VAR_fout</v>
          </cell>
          <cell r="D609" t="str">
            <v>LTH</v>
          </cell>
          <cell r="F609">
            <v>9.9702772892485027E-5</v>
          </cell>
          <cell r="G609">
            <v>4.412502178740985E-6</v>
          </cell>
          <cell r="H609">
            <v>3.5456397076226638E-4</v>
          </cell>
          <cell r="I609">
            <v>4.5999773530233396E-4</v>
          </cell>
          <cell r="J609">
            <v>2.576654439803892E-4</v>
          </cell>
          <cell r="K609">
            <v>2.6909601627286698E-4</v>
          </cell>
          <cell r="L609">
            <v>2.4945307682390223E-4</v>
          </cell>
          <cell r="M609">
            <v>3.1988346431534922E-4</v>
          </cell>
          <cell r="N609">
            <v>2.642092148121409E-4</v>
          </cell>
          <cell r="O609">
            <v>3.6798722028851726E-4</v>
          </cell>
          <cell r="P609">
            <v>1.8416621162813931E-3</v>
          </cell>
        </row>
        <row r="610">
          <cell r="B610" t="str">
            <v>SUP_WODBIO</v>
          </cell>
          <cell r="C610" t="str">
            <v>VAR_fin</v>
          </cell>
          <cell r="D610" t="str">
            <v>CWOD</v>
          </cell>
          <cell r="F610">
            <v>1.1216561950404562E-3</v>
          </cell>
          <cell r="G610">
            <v>4.9640649510836092E-5</v>
          </cell>
          <cell r="H610">
            <v>3.9888446710754982E-3</v>
          </cell>
          <cell r="I610">
            <v>5.1749745221512586E-3</v>
          </cell>
          <cell r="J610">
            <v>2.8987362447793767E-3</v>
          </cell>
          <cell r="K610">
            <v>3.0273301830697555E-3</v>
          </cell>
          <cell r="L610">
            <v>2.8063471142689028E-3</v>
          </cell>
          <cell r="M610">
            <v>3.5986889735476822E-3</v>
          </cell>
          <cell r="N610">
            <v>2.9723536666365863E-3</v>
          </cell>
          <cell r="O610">
            <v>4.139856228245818E-3</v>
          </cell>
          <cell r="P610">
            <v>2.0718698808165691E-2</v>
          </cell>
        </row>
        <row r="611">
          <cell r="B611" t="str">
            <v>SUP_WODBIO</v>
          </cell>
          <cell r="C611" t="str">
            <v>VAR_ncap</v>
          </cell>
          <cell r="D611" t="str">
            <v>-</v>
          </cell>
          <cell r="E611">
            <v>8.7786299683468104E-6</v>
          </cell>
          <cell r="F611">
            <v>1.6295736182251E-4</v>
          </cell>
          <cell r="G611">
            <v>9.7817321853215397E-6</v>
          </cell>
          <cell r="H611">
            <v>6.9837062748005997E-6</v>
          </cell>
          <cell r="I611">
            <v>1.15251702983503E-4</v>
          </cell>
          <cell r="J611">
            <v>1.49260928270387E-5</v>
          </cell>
          <cell r="K611">
            <v>8.9161244109176594E-5</v>
          </cell>
          <cell r="L611">
            <v>1.2970809437033099E-4</v>
          </cell>
          <cell r="M611">
            <v>1.63785469119221E-5</v>
          </cell>
          <cell r="N611">
            <v>1.9215623209696E-4</v>
          </cell>
          <cell r="O611">
            <v>4.3879236487598802E-5</v>
          </cell>
          <cell r="P611">
            <v>8.5626815302929495E-4</v>
          </cell>
        </row>
        <row r="612">
          <cell r="B612" t="str">
            <v>SUP_WODBIO</v>
          </cell>
          <cell r="C612" t="str">
            <v>VAR_cap</v>
          </cell>
          <cell r="D612" t="str">
            <v>-</v>
          </cell>
          <cell r="E612">
            <v>8.7786299683468104E-6</v>
          </cell>
          <cell r="F612">
            <v>1.7131792247911386E-4</v>
          </cell>
          <cell r="G612">
            <v>1.7979326887566165E-4</v>
          </cell>
          <cell r="H612">
            <v>1.8486935031065846E-4</v>
          </cell>
          <cell r="I612">
            <v>2.9601343598608754E-4</v>
          </cell>
          <cell r="J612">
            <v>2.3940352935629199E-4</v>
          </cell>
          <cell r="K612">
            <v>2.1957825588662607E-4</v>
          </cell>
          <cell r="L612">
            <v>3.4353750257959148E-4</v>
          </cell>
          <cell r="M612">
            <v>2.7345428642504906E-4</v>
          </cell>
          <cell r="N612">
            <v>4.185536911248351E-4</v>
          </cell>
          <cell r="O612">
            <v>3.7461178093754402E-4</v>
          </cell>
          <cell r="P612">
            <v>1.0984992517704723E-3</v>
          </cell>
        </row>
        <row r="613">
          <cell r="B613" t="str">
            <v>D-RLFO</v>
          </cell>
          <cell r="C613" t="str">
            <v>VAR_fout</v>
          </cell>
          <cell r="D613" t="str">
            <v>CO2</v>
          </cell>
          <cell r="E613">
            <v>4514.4887138753302</v>
          </cell>
          <cell r="F613">
            <v>3846.5314975567098</v>
          </cell>
          <cell r="G613">
            <v>3589.3493947757302</v>
          </cell>
          <cell r="H613">
            <v>2938.7859318617402</v>
          </cell>
          <cell r="I613">
            <v>994.08939706020794</v>
          </cell>
          <cell r="J613">
            <v>2.5876704913813802</v>
          </cell>
          <cell r="K613">
            <v>2.1037228422190899</v>
          </cell>
          <cell r="L613">
            <v>1.0583355014376101E-3</v>
          </cell>
          <cell r="M613">
            <v>3.54929273682236E-3</v>
          </cell>
          <cell r="N613">
            <v>3.9902002084682402E-3</v>
          </cell>
          <cell r="O613">
            <v>4.2935790046498903E-3</v>
          </cell>
          <cell r="P613">
            <v>6.3496332436161302E-3</v>
          </cell>
        </row>
        <row r="614">
          <cell r="B614" t="str">
            <v>D-RLFO</v>
          </cell>
          <cell r="C614" t="str">
            <v>VAR_fout</v>
          </cell>
          <cell r="D614" t="str">
            <v>RLFO</v>
          </cell>
          <cell r="E614">
            <v>60.231906257655048</v>
          </cell>
          <cell r="F614">
            <v>51.320080580968096</v>
          </cell>
          <cell r="G614">
            <v>47.888790647286257</v>
          </cell>
          <cell r="H614">
            <v>39.20967614672913</v>
          </cell>
          <cell r="I614">
            <v>13.266421548326237</v>
          </cell>
          <cell r="J614">
            <v>3.6002302275937925E-2</v>
          </cell>
          <cell r="K614">
            <v>3.0394968624013845E-2</v>
          </cell>
          <cell r="L614">
            <v>2.5506784830848533E-2</v>
          </cell>
          <cell r="M614">
            <v>2.4900633825443493E-2</v>
          </cell>
          <cell r="N614">
            <v>2.2386344556101057E-2</v>
          </cell>
          <cell r="O614">
            <v>2.2482457286514341E-2</v>
          </cell>
          <cell r="P614">
            <v>2.1465063653356434E-2</v>
          </cell>
        </row>
        <row r="615">
          <cell r="B615" t="str">
            <v>D-RLFO</v>
          </cell>
          <cell r="C615" t="str">
            <v>VAR_fin</v>
          </cell>
          <cell r="D615" t="str">
            <v>LFO</v>
          </cell>
          <cell r="E615">
            <v>61.254935059366773</v>
          </cell>
          <cell r="F615">
            <v>52.191743521800618</v>
          </cell>
          <cell r="G615">
            <v>48.702162751366721</v>
          </cell>
          <cell r="H615">
            <v>39.874978722683053</v>
          </cell>
          <cell r="I615">
            <v>13.488322890911929</v>
          </cell>
          <cell r="J615">
            <v>3.5110861484143524E-2</v>
          </cell>
          <cell r="K615">
            <v>2.8544407628481594E-2</v>
          </cell>
          <cell r="L615">
            <v>1.4360047509329908E-5</v>
          </cell>
          <cell r="M615">
            <v>4.8158653145486503E-5</v>
          </cell>
          <cell r="N615">
            <v>5.4141115447330151E-5</v>
          </cell>
          <cell r="O615">
            <v>5.8257517023743434E-5</v>
          </cell>
          <cell r="P615">
            <v>8.6155132206460478E-5</v>
          </cell>
        </row>
        <row r="616">
          <cell r="B616" t="str">
            <v>D-RLFO</v>
          </cell>
          <cell r="C616" t="str">
            <v>VAR_fin</v>
          </cell>
          <cell r="D616" t="str">
            <v>BDS</v>
          </cell>
          <cell r="G616">
            <v>1.0812913940682509E-5</v>
          </cell>
          <cell r="H616">
            <v>6.6704812387989782E-4</v>
          </cell>
          <cell r="I616">
            <v>3.4264674271527341E-3</v>
          </cell>
          <cell r="J616">
            <v>1.5028439069576295E-3</v>
          </cell>
          <cell r="K616">
            <v>2.3667194097256607E-3</v>
          </cell>
          <cell r="L616">
            <v>2.5925578906214764E-2</v>
          </cell>
          <cell r="M616">
            <v>2.5275282271985586E-2</v>
          </cell>
          <cell r="N616">
            <v>2.2712305759799087E-2</v>
          </cell>
          <cell r="O616">
            <v>2.2805956940358377E-2</v>
          </cell>
          <cell r="P616">
            <v>2.1743465958659326E-2</v>
          </cell>
        </row>
        <row r="617">
          <cell r="B617" t="str">
            <v>ENUC_SMR_BMGL_III</v>
          </cell>
          <cell r="C617" t="str">
            <v>VAR_fout</v>
          </cell>
          <cell r="D617" t="str">
            <v>LTH</v>
          </cell>
          <cell r="M617">
            <v>8.5890352022369387E-2</v>
          </cell>
          <cell r="N617">
            <v>0.43936984073431157</v>
          </cell>
          <cell r="O617">
            <v>0.35548619103348023</v>
          </cell>
          <cell r="P617">
            <v>0.34809711251282333</v>
          </cell>
        </row>
        <row r="618">
          <cell r="B618" t="str">
            <v>ENUC_SMR_BMGL_III</v>
          </cell>
          <cell r="C618" t="str">
            <v>VAR_fout</v>
          </cell>
          <cell r="D618" t="str">
            <v>ELC</v>
          </cell>
          <cell r="M618">
            <v>0.18502542815794293</v>
          </cell>
          <cell r="N618">
            <v>0.40688668145578866</v>
          </cell>
          <cell r="O618">
            <v>0.47998094362028287</v>
          </cell>
          <cell r="P618">
            <v>0.46722300052387772</v>
          </cell>
        </row>
        <row r="619">
          <cell r="B619" t="str">
            <v>ENUC_SMR_BMGL_III</v>
          </cell>
          <cell r="C619" t="str">
            <v>VAR_fin</v>
          </cell>
          <cell r="D619" t="str">
            <v>URN</v>
          </cell>
          <cell r="M619">
            <v>0.59618955454136446</v>
          </cell>
          <cell r="N619">
            <v>1.4224565355328276</v>
          </cell>
          <cell r="O619">
            <v>1.6056033383269672</v>
          </cell>
          <cell r="P619">
            <v>1.5638417492511385</v>
          </cell>
        </row>
        <row r="620">
          <cell r="B620" t="str">
            <v>ENUC_SMR_BMGL_III</v>
          </cell>
          <cell r="C620" t="str">
            <v>VAR_ncap</v>
          </cell>
          <cell r="D620" t="str">
            <v>-</v>
          </cell>
          <cell r="M620">
            <v>1.7626440732396099E-2</v>
          </cell>
          <cell r="N620">
            <v>1.6975406743243899E-3</v>
          </cell>
          <cell r="O620">
            <v>9.2257494952259497E-5</v>
          </cell>
        </row>
        <row r="621">
          <cell r="B621" t="str">
            <v>ENUC_SMR_BMGL_III</v>
          </cell>
          <cell r="C621" t="str">
            <v>VAR_cap</v>
          </cell>
          <cell r="D621" t="str">
            <v>-</v>
          </cell>
          <cell r="M621">
            <v>7.1828848522596904E-3</v>
          </cell>
          <cell r="N621">
            <v>1.7626440732396099E-2</v>
          </cell>
          <cell r="O621">
            <v>1.93532282956572E-2</v>
          </cell>
          <cell r="P621">
            <v>1.9416238901672801E-2</v>
          </cell>
        </row>
        <row r="622">
          <cell r="B622" t="str">
            <v>G-INTC-EXP00-IT</v>
          </cell>
          <cell r="C622" t="str">
            <v>VAR_fout</v>
          </cell>
          <cell r="D622" t="str">
            <v>ELC_E-IT</v>
          </cell>
          <cell r="E622">
            <v>71.694132699407703</v>
          </cell>
          <cell r="F622">
            <v>35.507914311611351</v>
          </cell>
          <cell r="G622">
            <v>54.245651896571204</v>
          </cell>
          <cell r="H622">
            <v>47.991664856216907</v>
          </cell>
          <cell r="I622">
            <v>46.548765754454799</v>
          </cell>
          <cell r="J622">
            <v>48.647304286477194</v>
          </cell>
          <cell r="K622">
            <v>47.542005279977154</v>
          </cell>
          <cell r="L622">
            <v>46.864516700510315</v>
          </cell>
          <cell r="M622">
            <v>42.881955612863159</v>
          </cell>
          <cell r="N622">
            <v>38.2149836197787</v>
          </cell>
          <cell r="O622">
            <v>38.860703167270685</v>
          </cell>
          <cell r="P622">
            <v>39.24234915587153</v>
          </cell>
        </row>
        <row r="623">
          <cell r="B623" t="str">
            <v>G-INTC-EXP00-IT</v>
          </cell>
          <cell r="C623" t="str">
            <v>VAR_fin</v>
          </cell>
          <cell r="D623" t="str">
            <v>ELC</v>
          </cell>
          <cell r="E623">
            <v>71.694132699407703</v>
          </cell>
          <cell r="F623">
            <v>35.507914311611351</v>
          </cell>
          <cell r="G623">
            <v>54.245651896571204</v>
          </cell>
          <cell r="H623">
            <v>47.991664856216907</v>
          </cell>
          <cell r="I623">
            <v>46.548765754454799</v>
          </cell>
          <cell r="J623">
            <v>48.647304286477194</v>
          </cell>
          <cell r="K623">
            <v>47.542005279977154</v>
          </cell>
          <cell r="L623">
            <v>46.864516700510315</v>
          </cell>
          <cell r="M623">
            <v>42.881955612863159</v>
          </cell>
          <cell r="N623">
            <v>38.2149836197787</v>
          </cell>
          <cell r="O623">
            <v>38.860703167270685</v>
          </cell>
          <cell r="P623">
            <v>39.24234915587153</v>
          </cell>
        </row>
        <row r="624">
          <cell r="B624" t="str">
            <v>G-INTC-EXP00-IT</v>
          </cell>
          <cell r="C624" t="str">
            <v>VAR_ncap</v>
          </cell>
          <cell r="D624" t="str">
            <v>-</v>
          </cell>
          <cell r="E624">
            <v>6.7103153323478098E-5</v>
          </cell>
          <cell r="F624">
            <v>9.6578646468102096E-5</v>
          </cell>
          <cell r="G624">
            <v>1.14406990478339</v>
          </cell>
          <cell r="H624">
            <v>0.87774269689226103</v>
          </cell>
          <cell r="I624">
            <v>1.61446353208359E-4</v>
          </cell>
          <cell r="J624">
            <v>7.5257587979454501E-5</v>
          </cell>
          <cell r="K624">
            <v>0.82581979925187998</v>
          </cell>
          <cell r="L624">
            <v>1.6859732958307601</v>
          </cell>
          <cell r="M624">
            <v>1.2379420292683101</v>
          </cell>
          <cell r="N624">
            <v>3.1935829397708503E-4</v>
          </cell>
        </row>
        <row r="625">
          <cell r="B625" t="str">
            <v>G-INTC-EXP00-IT</v>
          </cell>
          <cell r="C625" t="str">
            <v>VAR_cap</v>
          </cell>
          <cell r="D625" t="str">
            <v>-</v>
          </cell>
          <cell r="E625">
            <v>3.7499901490034144</v>
          </cell>
          <cell r="F625">
            <v>3.7499746688673308</v>
          </cell>
          <cell r="G625">
            <v>3.7499707921349095</v>
          </cell>
          <cell r="H625">
            <v>3.7500399204271764</v>
          </cell>
          <cell r="I625">
            <v>5.1055394201302784</v>
          </cell>
          <cell r="J625">
            <v>5.7718826893020747</v>
          </cell>
          <cell r="K625">
            <v>5.7719981965375062</v>
          </cell>
          <cell r="L625">
            <v>5.7719984860187354</v>
          </cell>
          <cell r="M625">
            <v>5.7719978573643367</v>
          </cell>
          <cell r="N625">
            <v>5.6232052294930881</v>
          </cell>
          <cell r="O625">
            <v>5.7717787129944194</v>
          </cell>
          <cell r="P625">
            <v>5.7719765599268333</v>
          </cell>
        </row>
        <row r="626">
          <cell r="B626" t="str">
            <v>EWOD-CCS</v>
          </cell>
          <cell r="C626" t="str">
            <v>VAR_fout</v>
          </cell>
          <cell r="D626" t="str">
            <v>CO2_O</v>
          </cell>
          <cell r="J626">
            <v>0.48465443432431793</v>
          </cell>
          <cell r="K626">
            <v>1.267587388700063</v>
          </cell>
          <cell r="L626">
            <v>1.6467374470838729</v>
          </cell>
          <cell r="M626">
            <v>176.32834518621536</v>
          </cell>
          <cell r="N626">
            <v>187.77896588663603</v>
          </cell>
          <cell r="O626">
            <v>193.77430540874096</v>
          </cell>
          <cell r="P626">
            <v>197.02177065855312</v>
          </cell>
        </row>
        <row r="627">
          <cell r="B627" t="str">
            <v>EWOD-CCS</v>
          </cell>
          <cell r="C627" t="str">
            <v>VAR_fout</v>
          </cell>
          <cell r="D627" t="str">
            <v>CO2</v>
          </cell>
          <cell r="J627">
            <v>-0.48465443432431798</v>
          </cell>
          <cell r="K627">
            <v>-1.2675873887000599</v>
          </cell>
          <cell r="L627">
            <v>-1.64673744708387</v>
          </cell>
          <cell r="M627">
            <v>-176.32834518621499</v>
          </cell>
          <cell r="N627">
            <v>-187.778965886636</v>
          </cell>
          <cell r="O627">
            <v>-193.77430540874099</v>
          </cell>
          <cell r="P627">
            <v>-197.02177065855301</v>
          </cell>
        </row>
        <row r="628">
          <cell r="B628" t="str">
            <v>EWOD-CCS</v>
          </cell>
          <cell r="C628" t="str">
            <v>VAR_fout</v>
          </cell>
          <cell r="D628" t="str">
            <v>ELC13</v>
          </cell>
          <cell r="J628">
            <v>1.0741606216359059E-3</v>
          </cell>
          <cell r="K628">
            <v>2.8094088509107765E-3</v>
          </cell>
          <cell r="L628">
            <v>3.6497355529136939E-3</v>
          </cell>
          <cell r="M628">
            <v>0.39080415129455076</v>
          </cell>
          <cell r="N628">
            <v>0.41618265807914034</v>
          </cell>
          <cell r="O628">
            <v>0.42947038882478089</v>
          </cell>
          <cell r="P628">
            <v>0.43666788676234242</v>
          </cell>
        </row>
        <row r="629">
          <cell r="B629" t="str">
            <v>EWOD-CCS</v>
          </cell>
          <cell r="C629" t="str">
            <v>VAR_fin</v>
          </cell>
          <cell r="D629" t="str">
            <v>EWOD</v>
          </cell>
          <cell r="J629">
            <v>7.6925827672018627E-3</v>
          </cell>
          <cell r="K629">
            <v>1.4365047679626175E-2</v>
          </cell>
          <cell r="L629">
            <v>1.6160178014162922E-2</v>
          </cell>
          <cell r="M629">
            <v>1.482834425998943</v>
          </cell>
          <cell r="N629">
            <v>1.5829750135641016</v>
          </cell>
          <cell r="O629">
            <v>1.6296212453546641</v>
          </cell>
          <cell r="P629">
            <v>1.6712283723913548</v>
          </cell>
        </row>
        <row r="630">
          <cell r="B630" t="str">
            <v>EWOD-CCS</v>
          </cell>
          <cell r="C630" t="str">
            <v>VAR_ncap</v>
          </cell>
          <cell r="D630" t="str">
            <v>-</v>
          </cell>
          <cell r="J630">
            <v>6.4531774464695799E-4</v>
          </cell>
          <cell r="K630">
            <v>1.2994047500715699E-6</v>
          </cell>
          <cell r="L630">
            <v>1.7521471159105E-2</v>
          </cell>
          <cell r="M630">
            <v>4.9402440825917502E-3</v>
          </cell>
          <cell r="N630">
            <v>4.3810193559300202E-5</v>
          </cell>
          <cell r="O630">
            <v>4.4031358122914397E-3</v>
          </cell>
        </row>
        <row r="631">
          <cell r="B631" t="str">
            <v>EWOD-CCS</v>
          </cell>
          <cell r="C631" t="str">
            <v>VAR_cap</v>
          </cell>
          <cell r="D631" t="str">
            <v>-</v>
          </cell>
          <cell r="J631">
            <v>2.4860859154964698E-4</v>
          </cell>
          <cell r="K631">
            <v>6.2685400656224222E-4</v>
          </cell>
          <cell r="L631">
            <v>6.4374953709989732E-4</v>
          </cell>
          <cell r="M631">
            <v>2.08805293337655E-2</v>
          </cell>
          <cell r="N631">
            <v>2.3109927435128654E-2</v>
          </cell>
          <cell r="O631">
            <v>2.4945360362717019E-2</v>
          </cell>
          <cell r="P631">
            <v>2.690318292137148E-2</v>
          </cell>
        </row>
        <row r="632">
          <cell r="B632" t="str">
            <v>EOIL-ENG</v>
          </cell>
          <cell r="C632" t="str">
            <v>VAR_fout</v>
          </cell>
          <cell r="D632" t="str">
            <v>ELC35</v>
          </cell>
          <cell r="E632">
            <v>3.9625098216653373E-2</v>
          </cell>
          <cell r="F632">
            <v>2.730174607655619E-4</v>
          </cell>
          <cell r="G632">
            <v>1.7264490525752976E-2</v>
          </cell>
          <cell r="H632">
            <v>1.9304954325964352E-3</v>
          </cell>
          <cell r="I632">
            <v>2.646527564673355E-3</v>
          </cell>
          <cell r="J632">
            <v>0.16874605565063136</v>
          </cell>
          <cell r="K632">
            <v>2.0877190066800791E-2</v>
          </cell>
          <cell r="L632">
            <v>5.6792917790534253E-5</v>
          </cell>
          <cell r="M632">
            <v>2.2590315775044092E-4</v>
          </cell>
          <cell r="N632">
            <v>2.923652226095476E-4</v>
          </cell>
          <cell r="O632">
            <v>2.9568047083858946E-4</v>
          </cell>
          <cell r="P632">
            <v>4.7933825346210514E-4</v>
          </cell>
        </row>
        <row r="633">
          <cell r="B633" t="str">
            <v>EOIL-ENG</v>
          </cell>
          <cell r="C633" t="str">
            <v>VAR_fout</v>
          </cell>
          <cell r="D633" t="str">
            <v>CO2_E</v>
          </cell>
          <cell r="E633">
            <v>12.010459220231599</v>
          </cell>
          <cell r="F633">
            <v>30.912111829759201</v>
          </cell>
          <cell r="G633">
            <v>4.22881880928903</v>
          </cell>
          <cell r="H633">
            <v>0.56642634176960505</v>
          </cell>
          <cell r="I633">
            <v>0.67721563540243501</v>
          </cell>
          <cell r="J633">
            <v>36.003056783231003</v>
          </cell>
          <cell r="K633">
            <v>4.8528720532569398</v>
          </cell>
          <cell r="L633">
            <v>1.5736883774339801E-2</v>
          </cell>
          <cell r="M633">
            <v>5.9035088008989399E-2</v>
          </cell>
          <cell r="N633">
            <v>7.5095345468999306E-2</v>
          </cell>
          <cell r="O633">
            <v>7.6313339952742795E-2</v>
          </cell>
          <cell r="P633">
            <v>0.122376933525392</v>
          </cell>
        </row>
        <row r="634">
          <cell r="B634" t="str">
            <v>EOIL-ENG</v>
          </cell>
          <cell r="C634" t="str">
            <v>VAR_fin</v>
          </cell>
          <cell r="D634" t="str">
            <v>ELFO</v>
          </cell>
          <cell r="E634">
            <v>0.16296416852417436</v>
          </cell>
          <cell r="F634">
            <v>0.41943163948112949</v>
          </cell>
          <cell r="G634">
            <v>5.7378816951004413E-2</v>
          </cell>
          <cell r="H634">
            <v>7.6855677309308678E-3</v>
          </cell>
          <cell r="I634">
            <v>9.1888145916205564E-3</v>
          </cell>
          <cell r="J634">
            <v>0.48850823315103092</v>
          </cell>
          <cell r="K634">
            <v>6.5846296516376412E-2</v>
          </cell>
          <cell r="L634">
            <v>2.135262384577988E-4</v>
          </cell>
          <cell r="M634">
            <v>8.0101883322916472E-4</v>
          </cell>
          <cell r="N634">
            <v>1.0189327743419174E-3</v>
          </cell>
          <cell r="O634">
            <v>1.0354591581104864E-3</v>
          </cell>
          <cell r="P634">
            <v>1.6604739962739817E-3</v>
          </cell>
        </row>
        <row r="635">
          <cell r="B635" t="str">
            <v>EOIL-ENG</v>
          </cell>
          <cell r="C635" t="str">
            <v>VAR_ncap</v>
          </cell>
          <cell r="D635" t="str">
            <v>-</v>
          </cell>
          <cell r="F635">
            <v>7.3588881471983906E-5</v>
          </cell>
          <cell r="G635">
            <v>1.05801346053222E-2</v>
          </cell>
          <cell r="H635">
            <v>4.0810689829274903E-2</v>
          </cell>
          <cell r="I635">
            <v>4.4636680799440996E-3</v>
          </cell>
          <cell r="J635">
            <v>1.5123104744353799E-4</v>
          </cell>
          <cell r="K635">
            <v>7.0971157832757506E-5</v>
          </cell>
          <cell r="L635">
            <v>1.0309448914528799E-4</v>
          </cell>
          <cell r="M635">
            <v>1.43965846655607E-4</v>
          </cell>
          <cell r="N635">
            <v>3.9388456180006904E-3</v>
          </cell>
          <cell r="O635">
            <v>2.9348470261899699E-3</v>
          </cell>
          <cell r="P635">
            <v>2.99275036557214E-3</v>
          </cell>
        </row>
        <row r="636">
          <cell r="B636" t="str">
            <v>EOIL-ENG</v>
          </cell>
          <cell r="C636" t="str">
            <v>VAR_cap</v>
          </cell>
          <cell r="D636" t="str">
            <v>-</v>
          </cell>
          <cell r="E636">
            <v>3.2138962354499007E-2</v>
          </cell>
          <cell r="F636">
            <v>2.6524212875919481E-2</v>
          </cell>
          <cell r="G636">
            <v>2.4232800687136E-2</v>
          </cell>
          <cell r="H636">
            <v>5.8439671984295657E-2</v>
          </cell>
          <cell r="I636">
            <v>6.2887309402891084E-2</v>
          </cell>
          <cell r="J636">
            <v>6.3018815478884785E-2</v>
          </cell>
          <cell r="K636">
            <v>5.7264249672842056E-2</v>
          </cell>
          <cell r="L636">
            <v>2.0798919151170998E-2</v>
          </cell>
          <cell r="M636">
            <v>4.5145671256878531E-3</v>
          </cell>
          <cell r="N636">
            <v>4.3334062985924855E-3</v>
          </cell>
          <cell r="O636">
            <v>7.116561498617985E-3</v>
          </cell>
          <cell r="P636">
            <v>1.0037822491106869E-2</v>
          </cell>
        </row>
        <row r="637">
          <cell r="B637" t="str">
            <v>D-SWOD</v>
          </cell>
          <cell r="C637" t="str">
            <v>VAR_fout</v>
          </cell>
          <cell r="D637" t="str">
            <v>SWOD</v>
          </cell>
          <cell r="E637">
            <v>8.5744018424105057</v>
          </cell>
          <cell r="F637">
            <v>8.4227332040270344</v>
          </cell>
          <cell r="G637">
            <v>8.4969958044232836</v>
          </cell>
          <cell r="H637">
            <v>8.4043220714673996</v>
          </cell>
          <cell r="I637">
            <v>10.40130707047364</v>
          </cell>
          <cell r="J637">
            <v>11.593704985625189</v>
          </cell>
          <cell r="K637">
            <v>22.328750368582693</v>
          </cell>
          <cell r="L637">
            <v>8.1799901987457844</v>
          </cell>
          <cell r="M637">
            <v>4.0135991694326734</v>
          </cell>
          <cell r="N637">
            <v>3.1220327395336058</v>
          </cell>
          <cell r="O637">
            <v>0.56636944211540996</v>
          </cell>
          <cell r="P637">
            <v>0.85797833399730061</v>
          </cell>
        </row>
        <row r="638">
          <cell r="B638" t="str">
            <v>D-SWOD</v>
          </cell>
          <cell r="C638" t="str">
            <v>VAR_fin</v>
          </cell>
          <cell r="D638" t="str">
            <v>WOD</v>
          </cell>
          <cell r="E638">
            <v>8.5744018424105057</v>
          </cell>
          <cell r="F638">
            <v>8.4227332040270344</v>
          </cell>
          <cell r="G638">
            <v>8.4969958044232836</v>
          </cell>
          <cell r="H638">
            <v>8.4043220714673996</v>
          </cell>
          <cell r="I638">
            <v>10.40130707047364</v>
          </cell>
          <cell r="J638">
            <v>11.593704985625189</v>
          </cell>
          <cell r="K638">
            <v>22.328750368582693</v>
          </cell>
          <cell r="L638">
            <v>8.1799901987457844</v>
          </cell>
          <cell r="M638">
            <v>4.0135991694326734</v>
          </cell>
          <cell r="N638">
            <v>3.1220327395336058</v>
          </cell>
          <cell r="O638">
            <v>0.56636944211540996</v>
          </cell>
          <cell r="P638">
            <v>0.85797833399730061</v>
          </cell>
        </row>
        <row r="639">
          <cell r="B639" t="str">
            <v>SCOM-CHPWOD</v>
          </cell>
          <cell r="C639" t="str">
            <v>VAR_fout</v>
          </cell>
          <cell r="D639" t="str">
            <v>SCOM_KEV_WOD_ELC_CHP</v>
          </cell>
          <cell r="H639">
            <v>4.4405703876297968E-3</v>
          </cell>
          <cell r="I639">
            <v>7.3979641105265505E-3</v>
          </cell>
          <cell r="J639">
            <v>1.5193055950487666E-2</v>
          </cell>
          <cell r="K639">
            <v>1.3334329634719215E-2</v>
          </cell>
          <cell r="L639">
            <v>1.1317212879984176E-2</v>
          </cell>
          <cell r="M639">
            <v>2.4667330504919753E-2</v>
          </cell>
          <cell r="N639">
            <v>1.4439576283852239E-2</v>
          </cell>
          <cell r="O639">
            <v>1.3157097369317444E-2</v>
          </cell>
          <cell r="P639">
            <v>1.9267789230561182E-2</v>
          </cell>
        </row>
        <row r="640">
          <cell r="B640" t="str">
            <v>SCOM-CHPWOD</v>
          </cell>
          <cell r="C640" t="str">
            <v>VAR_fout</v>
          </cell>
          <cell r="D640" t="str">
            <v>SCOM_LTH_CHPWOD</v>
          </cell>
          <cell r="H640">
            <v>7.0967793440900335E-3</v>
          </cell>
          <cell r="I640">
            <v>1.1568382401677114E-2</v>
          </cell>
          <cell r="J640">
            <v>2.3234464660673894E-2</v>
          </cell>
          <cell r="K640">
            <v>1.9987346100244597E-2</v>
          </cell>
          <cell r="L640">
            <v>1.6620414235691043E-2</v>
          </cell>
          <cell r="M640">
            <v>3.622634436837039E-2</v>
          </cell>
          <cell r="N640">
            <v>2.1205904825731269E-2</v>
          </cell>
          <cell r="O640">
            <v>1.9322461345949591E-2</v>
          </cell>
          <cell r="P640">
            <v>2.8296599331827849E-2</v>
          </cell>
        </row>
        <row r="641">
          <cell r="B641" t="str">
            <v>SCOM-CHPWOD</v>
          </cell>
          <cell r="C641" t="str">
            <v>VAR_fin</v>
          </cell>
          <cell r="D641" t="str">
            <v>SWOD</v>
          </cell>
          <cell r="H641">
            <v>1.7701314255898565E-2</v>
          </cell>
          <cell r="I641">
            <v>2.9226470477106126E-2</v>
          </cell>
          <cell r="J641">
            <v>4.6562345058746665E-2</v>
          </cell>
          <cell r="K641">
            <v>4.0004886246944343E-2</v>
          </cell>
          <cell r="L641">
            <v>3.2382617014110639E-2</v>
          </cell>
          <cell r="M641">
            <v>7.187889513334815E-2</v>
          </cell>
          <cell r="N641">
            <v>4.7914884249646399E-2</v>
          </cell>
          <cell r="O641">
            <v>3.9754104254313416E-2</v>
          </cell>
          <cell r="P641">
            <v>6.3628245234061034E-2</v>
          </cell>
        </row>
        <row r="642">
          <cell r="B642" t="str">
            <v>SCOM-CHPWOD</v>
          </cell>
          <cell r="C642" t="str">
            <v>VAR_ncap</v>
          </cell>
          <cell r="D642" t="str">
            <v>-</v>
          </cell>
          <cell r="H642">
            <v>4.6767811517567701E-4</v>
          </cell>
          <cell r="I642">
            <v>3.4845972889393698E-4</v>
          </cell>
          <cell r="J642">
            <v>5.1259453893295404E-4</v>
          </cell>
          <cell r="K642">
            <v>2.9300874417256302E-4</v>
          </cell>
          <cell r="L642">
            <v>5.2293542755914302E-4</v>
          </cell>
          <cell r="M642">
            <v>9.9757341933758405E-4</v>
          </cell>
          <cell r="N642">
            <v>8.6342244939587094E-5</v>
          </cell>
          <cell r="O642">
            <v>4.8424371281212598E-4</v>
          </cell>
          <cell r="P642">
            <v>1.5670920377343399E-3</v>
          </cell>
        </row>
        <row r="643">
          <cell r="B643" t="str">
            <v>SCOM-CHPWOD</v>
          </cell>
          <cell r="C643" t="str">
            <v>VAR_cap</v>
          </cell>
          <cell r="D643" t="str">
            <v>-</v>
          </cell>
          <cell r="H643">
            <v>4.6767811517567701E-4</v>
          </cell>
          <cell r="I643">
            <v>8.1557005045623852E-4</v>
          </cell>
          <cell r="J643">
            <v>1.2379836997303438E-3</v>
          </cell>
          <cell r="K643">
            <v>1.1521918109375583E-3</v>
          </cell>
          <cell r="L643">
            <v>1.3252549122558664E-3</v>
          </cell>
          <cell r="M643">
            <v>1.8499621336983479E-3</v>
          </cell>
          <cell r="N643">
            <v>1.6028728956797235E-3</v>
          </cell>
          <cell r="O643">
            <v>1.339370313719189E-3</v>
          </cell>
          <cell r="P643">
            <v>2.1340126191292516E-3</v>
          </cell>
        </row>
        <row r="644">
          <cell r="B644" t="str">
            <v>ENUC_BMGL</v>
          </cell>
          <cell r="C644" t="str">
            <v>VAR_fout</v>
          </cell>
          <cell r="D644" t="str">
            <v>ELC</v>
          </cell>
          <cell r="E644">
            <v>32.820825035627031</v>
          </cell>
          <cell r="F644">
            <v>1.9818981285361165E-2</v>
          </cell>
        </row>
        <row r="645">
          <cell r="B645" t="str">
            <v>ENUC_BMGL</v>
          </cell>
          <cell r="C645" t="str">
            <v>VAR_fin</v>
          </cell>
          <cell r="D645" t="str">
            <v>URN</v>
          </cell>
          <cell r="E645">
            <v>98.945574882051176</v>
          </cell>
          <cell r="F645">
            <v>5.9748665511241923E-2</v>
          </cell>
        </row>
        <row r="646">
          <cell r="B646" t="str">
            <v>ENUC_BMGL</v>
          </cell>
          <cell r="C646" t="str">
            <v>VAR_cap</v>
          </cell>
          <cell r="D646" t="str">
            <v>-</v>
          </cell>
          <cell r="E646">
            <v>1.2329998518895855</v>
          </cell>
          <cell r="F646">
            <v>7.3631321506018033E-4</v>
          </cell>
        </row>
        <row r="647">
          <cell r="B647" t="str">
            <v>D-RSH2R</v>
          </cell>
          <cell r="C647" t="str">
            <v>VAR_fout</v>
          </cell>
          <cell r="D647" t="str">
            <v>RSH2</v>
          </cell>
          <cell r="H647">
            <v>6.3496814494698045E-3</v>
          </cell>
          <cell r="I647">
            <v>1.3933819059350499E-2</v>
          </cell>
          <cell r="J647">
            <v>8.796417081259264E-2</v>
          </cell>
          <cell r="K647">
            <v>1.6102712758846425E-2</v>
          </cell>
          <cell r="L647">
            <v>0.11616695760305316</v>
          </cell>
          <cell r="M647">
            <v>2.793116865038019E-2</v>
          </cell>
          <cell r="N647">
            <v>0.11368428769736301</v>
          </cell>
          <cell r="O647">
            <v>4.5666995388584583E-2</v>
          </cell>
          <cell r="P647">
            <v>4.8126389039263619E-2</v>
          </cell>
        </row>
        <row r="648">
          <cell r="B648" t="str">
            <v>D-RSH2R</v>
          </cell>
          <cell r="C648" t="str">
            <v>VAR_fin</v>
          </cell>
          <cell r="D648" t="str">
            <v>H2</v>
          </cell>
          <cell r="H648">
            <v>6.3496814494698045E-3</v>
          </cell>
          <cell r="I648">
            <v>1.3933819059350499E-2</v>
          </cell>
          <cell r="J648">
            <v>8.796417081259264E-2</v>
          </cell>
          <cell r="K648">
            <v>1.6102712758846425E-2</v>
          </cell>
          <cell r="L648">
            <v>0.11616695760305316</v>
          </cell>
          <cell r="M648">
            <v>2.793116865038019E-2</v>
          </cell>
          <cell r="N648">
            <v>0.11368428769736301</v>
          </cell>
          <cell r="O648">
            <v>4.5666995388584583E-2</v>
          </cell>
          <cell r="P648">
            <v>4.8126389039263619E-2</v>
          </cell>
        </row>
        <row r="649">
          <cell r="B649" t="str">
            <v>D-RSH2R</v>
          </cell>
          <cell r="C649" t="str">
            <v>VAR_ncap</v>
          </cell>
          <cell r="D649" t="str">
            <v>-</v>
          </cell>
          <cell r="H649">
            <v>4.50821347376228E-4</v>
          </cell>
          <cell r="I649">
            <v>8.37875972279636E-4</v>
          </cell>
          <cell r="J649">
            <v>5.3295856952462499E-3</v>
          </cell>
          <cell r="K649">
            <v>1.20020069207052E-3</v>
          </cell>
          <cell r="L649">
            <v>3.6195180450503601E-3</v>
          </cell>
          <cell r="M649">
            <v>1.51043774677815E-5</v>
          </cell>
          <cell r="N649">
            <v>4.5232704211010302E-3</v>
          </cell>
          <cell r="O649">
            <v>1.2610002317466099E-3</v>
          </cell>
          <cell r="P649">
            <v>1.3397993296597E-3</v>
          </cell>
        </row>
        <row r="650">
          <cell r="B650" t="str">
            <v>D-RSH2R</v>
          </cell>
          <cell r="C650" t="str">
            <v>VAR_cap</v>
          </cell>
          <cell r="D650" t="str">
            <v>-</v>
          </cell>
          <cell r="H650">
            <v>4.50821347376228E-4</v>
          </cell>
          <cell r="I650">
            <v>1.18013148036519E-3</v>
          </cell>
          <cell r="J650">
            <v>5.5055370837364904E-3</v>
          </cell>
          <cell r="K650">
            <v>1.20020069207052E-3</v>
          </cell>
          <cell r="L650">
            <v>4.8197187371208901E-3</v>
          </cell>
          <cell r="M650">
            <v>1.2982627988576E-3</v>
          </cell>
          <cell r="N650">
            <v>4.5347373944700604E-3</v>
          </cell>
          <cell r="O650">
            <v>2.06217058816194E-3</v>
          </cell>
          <cell r="P650">
            <v>2.6007995614063099E-3</v>
          </cell>
        </row>
        <row r="651">
          <cell r="B651" t="str">
            <v>ENGA-GTOC</v>
          </cell>
          <cell r="C651" t="str">
            <v>VAR_fout</v>
          </cell>
          <cell r="D651" t="str">
            <v>ELC13</v>
          </cell>
          <cell r="J651">
            <v>1.040431664967701E-4</v>
          </cell>
          <cell r="K651">
            <v>2.6663436572815731E-4</v>
          </cell>
          <cell r="L651">
            <v>7.8259170375794516E-3</v>
          </cell>
          <cell r="M651">
            <v>1.3047281261339302E-2</v>
          </cell>
          <cell r="N651">
            <v>1.2923901497721657E-2</v>
          </cell>
          <cell r="O651">
            <v>1.4791568898584158E-2</v>
          </cell>
          <cell r="P651">
            <v>2.1316197131544777E-2</v>
          </cell>
        </row>
        <row r="652">
          <cell r="B652" t="str">
            <v>ENGA-GTOC</v>
          </cell>
          <cell r="C652" t="str">
            <v>VAR_fout</v>
          </cell>
          <cell r="D652" t="str">
            <v>CO2_E</v>
          </cell>
          <cell r="J652">
            <v>2.39382514314277E-2</v>
          </cell>
          <cell r="K652">
            <v>4.0986735601262099E-2</v>
          </cell>
          <cell r="L652">
            <v>1.11320389239283</v>
          </cell>
          <cell r="M652">
            <v>1.8907300437023999</v>
          </cell>
          <cell r="N652">
            <v>1.91495912746001</v>
          </cell>
          <cell r="O652">
            <v>2.16328551624912</v>
          </cell>
          <cell r="P652">
            <v>3.1570051295182799</v>
          </cell>
        </row>
        <row r="653">
          <cell r="B653" t="str">
            <v>ENGA-GTOC</v>
          </cell>
          <cell r="C653" t="str">
            <v>VAR_fin</v>
          </cell>
          <cell r="D653" t="str">
            <v>ENGA</v>
          </cell>
          <cell r="J653">
            <v>4.2443708211751299E-4</v>
          </cell>
          <cell r="K653">
            <v>7.2671517023514451E-4</v>
          </cell>
          <cell r="L653">
            <v>1.9737657666539545E-2</v>
          </cell>
          <cell r="M653">
            <v>3.352358233514894E-2</v>
          </cell>
          <cell r="N653">
            <v>3.3953176018794461E-2</v>
          </cell>
          <cell r="O653">
            <v>3.8356126174629836E-2</v>
          </cell>
          <cell r="P653">
            <v>5.5975268253870267E-2</v>
          </cell>
        </row>
        <row r="654">
          <cell r="B654" t="str">
            <v>ENGA-GTOC</v>
          </cell>
          <cell r="C654" t="str">
            <v>VAR_fin</v>
          </cell>
          <cell r="D654" t="str">
            <v>GTC</v>
          </cell>
          <cell r="I654">
            <v>1.34192093105975E-3</v>
          </cell>
          <cell r="J654">
            <v>5.5801563390925476E-3</v>
          </cell>
          <cell r="K654">
            <v>5.6817280756342866E-3</v>
          </cell>
          <cell r="L654">
            <v>5.7634510079379794E-3</v>
          </cell>
          <cell r="M654">
            <v>1.1083472250929705E-2</v>
          </cell>
          <cell r="N654">
            <v>1.3248007652577861E-2</v>
          </cell>
          <cell r="O654">
            <v>2.0857657604256914E-2</v>
          </cell>
          <cell r="P654">
            <v>2.224314135352377E-2</v>
          </cell>
        </row>
        <row r="655">
          <cell r="B655" t="str">
            <v>ENGA-GTOC</v>
          </cell>
          <cell r="C655" t="str">
            <v>VAR_ncap</v>
          </cell>
          <cell r="D655" t="str">
            <v>-</v>
          </cell>
          <cell r="I655">
            <v>5.5723476755242503E-3</v>
          </cell>
          <cell r="J655">
            <v>5.1055242672992098E-5</v>
          </cell>
          <cell r="K655">
            <v>1.7626965999774101E-4</v>
          </cell>
          <cell r="L655">
            <v>5.0729783632386602E-3</v>
          </cell>
          <cell r="M655">
            <v>5.1313314387984904E-4</v>
          </cell>
          <cell r="N655">
            <v>1.37650500378946E-2</v>
          </cell>
          <cell r="O655">
            <v>2.86386098830521E-3</v>
          </cell>
        </row>
        <row r="656">
          <cell r="B656" t="str">
            <v>ENGA-GTOC</v>
          </cell>
          <cell r="C656" t="str">
            <v>VAR_cap</v>
          </cell>
          <cell r="D656" t="str">
            <v>-</v>
          </cell>
          <cell r="I656">
            <v>1.34192093105975E-3</v>
          </cell>
          <cell r="J656">
            <v>5.5801563390925459E-3</v>
          </cell>
          <cell r="K656">
            <v>5.6817280756342901E-3</v>
          </cell>
          <cell r="L656">
            <v>5.7634510079379838E-3</v>
          </cell>
          <cell r="M656">
            <v>1.1083472250929682E-2</v>
          </cell>
          <cell r="N656">
            <v>1.3248007652577882E-2</v>
          </cell>
          <cell r="O656">
            <v>2.0857657604256948E-2</v>
          </cell>
          <cell r="P656">
            <v>2.2243141353523708E-2</v>
          </cell>
        </row>
        <row r="657">
          <cell r="B657" t="str">
            <v>D-RSH2</v>
          </cell>
          <cell r="C657" t="str">
            <v>VAR_fout</v>
          </cell>
          <cell r="D657" t="str">
            <v>RSH2</v>
          </cell>
          <cell r="H657">
            <v>5.6436897135467368E-3</v>
          </cell>
          <cell r="I657">
            <v>2.0133868736300464E-2</v>
          </cell>
          <cell r="J657">
            <v>3.4123439215750798E-2</v>
          </cell>
          <cell r="K657">
            <v>2.5187127839849235E-2</v>
          </cell>
          <cell r="L657">
            <v>0.18858678297645151</v>
          </cell>
          <cell r="M657">
            <v>1.5115930550710666</v>
          </cell>
          <cell r="N657">
            <v>1.3716755640023945</v>
          </cell>
          <cell r="O657">
            <v>1.6182540388259037</v>
          </cell>
          <cell r="P657">
            <v>1.4390939934855906</v>
          </cell>
        </row>
        <row r="658">
          <cell r="B658" t="str">
            <v>D-RSH2</v>
          </cell>
          <cell r="C658" t="str">
            <v>VAR_fin</v>
          </cell>
          <cell r="D658" t="str">
            <v>H2</v>
          </cell>
          <cell r="H658">
            <v>5.6866855316397335E-3</v>
          </cell>
          <cell r="I658">
            <v>2.0287256360644212E-2</v>
          </cell>
          <cell r="J658">
            <v>3.4383404816217066E-2</v>
          </cell>
          <cell r="K658">
            <v>2.5379013152801069E-2</v>
          </cell>
          <cell r="L658">
            <v>0.19002351026429887</v>
          </cell>
          <cell r="M658">
            <v>1.5231089574904459</v>
          </cell>
          <cell r="N658">
            <v>1.3821255206842571</v>
          </cell>
          <cell r="O658">
            <v>1.6305825260059481</v>
          </cell>
          <cell r="P658">
            <v>1.4500575699228437</v>
          </cell>
        </row>
        <row r="659">
          <cell r="B659" t="str">
            <v>D-RSH2</v>
          </cell>
          <cell r="C659" t="str">
            <v>VAR_ncap</v>
          </cell>
          <cell r="D659" t="str">
            <v>-</v>
          </cell>
          <cell r="H659">
            <v>5.6708056436948102E-4</v>
          </cell>
          <cell r="I659">
            <v>1.40571838075988E-3</v>
          </cell>
          <cell r="J659">
            <v>5.0137614704067802E-4</v>
          </cell>
          <cell r="K659">
            <v>3.2930066528520802E-5</v>
          </cell>
          <cell r="L659">
            <v>9.9482049721641794E-3</v>
          </cell>
          <cell r="M659">
            <v>5.4265067055480697E-2</v>
          </cell>
          <cell r="N659">
            <v>1.95054612644801E-4</v>
          </cell>
          <cell r="O659">
            <v>8.3145241513506406E-3</v>
          </cell>
          <cell r="P659">
            <v>2.32624107987658E-4</v>
          </cell>
        </row>
        <row r="660">
          <cell r="B660" t="str">
            <v>D-RSH2</v>
          </cell>
          <cell r="C660" t="str">
            <v>VAR_cap</v>
          </cell>
          <cell r="D660" t="str">
            <v>-</v>
          </cell>
          <cell r="H660">
            <v>5.6708056436948102E-4</v>
          </cell>
          <cell r="I660">
            <v>1.9727989451293602E-3</v>
          </cell>
          <cell r="J660">
            <v>2.4741750921700402E-3</v>
          </cell>
          <cell r="K660">
            <v>2.5071051586985599E-3</v>
          </cell>
          <cell r="L660">
            <v>1.24553101308627E-2</v>
          </cell>
          <cell r="M660">
            <v>6.6720377186343396E-2</v>
          </cell>
          <cell r="N660">
            <v>6.6915431798988206E-2</v>
          </cell>
          <cell r="O660">
            <v>7.5050183647905597E-2</v>
          </cell>
          <cell r="P660">
            <v>7.4895499493957005E-2</v>
          </cell>
        </row>
        <row r="661">
          <cell r="B661" t="str">
            <v>D-RWOD</v>
          </cell>
          <cell r="C661" t="str">
            <v>VAR_fout</v>
          </cell>
          <cell r="D661" t="str">
            <v>RWOD</v>
          </cell>
          <cell r="E661">
            <v>13.72309930666534</v>
          </cell>
          <cell r="F661">
            <v>15.857594830444365</v>
          </cell>
          <cell r="G661">
            <v>13.63916671524518</v>
          </cell>
          <cell r="H661">
            <v>11.339564046092974</v>
          </cell>
          <cell r="I661">
            <v>9.0401966763398534</v>
          </cell>
          <cell r="J661">
            <v>8.2794361194437833</v>
          </cell>
          <cell r="K661">
            <v>8.4567739125351729</v>
          </cell>
          <cell r="L661">
            <v>10.512649557147974</v>
          </cell>
          <cell r="M661">
            <v>7.4286933247934357</v>
          </cell>
          <cell r="N661">
            <v>6.5808174134746462</v>
          </cell>
          <cell r="O661">
            <v>4.7843183783332917</v>
          </cell>
          <cell r="P661">
            <v>3.9634611414717402</v>
          </cell>
        </row>
        <row r="662">
          <cell r="B662" t="str">
            <v>D-RWOD</v>
          </cell>
          <cell r="C662" t="str">
            <v>VAR_fin</v>
          </cell>
          <cell r="D662" t="str">
            <v>WOD</v>
          </cell>
          <cell r="E662">
            <v>13.72309930666534</v>
          </cell>
          <cell r="F662">
            <v>15.857594830444365</v>
          </cell>
          <cell r="G662">
            <v>13.63916671524518</v>
          </cell>
          <cell r="H662">
            <v>11.339564046092974</v>
          </cell>
          <cell r="I662">
            <v>9.0401966763398534</v>
          </cell>
          <cell r="J662">
            <v>8.2794361194437833</v>
          </cell>
          <cell r="K662">
            <v>8.4567739125351729</v>
          </cell>
          <cell r="L662">
            <v>10.512649557147974</v>
          </cell>
          <cell r="M662">
            <v>7.4286933247934357</v>
          </cell>
          <cell r="N662">
            <v>6.5808174134746462</v>
          </cell>
          <cell r="O662">
            <v>4.7843183783332917</v>
          </cell>
          <cell r="P662">
            <v>3.9634611414717402</v>
          </cell>
        </row>
        <row r="663">
          <cell r="B663" t="str">
            <v>SCOM-CHPGFC</v>
          </cell>
          <cell r="C663" t="str">
            <v>VAR_fout</v>
          </cell>
          <cell r="D663" t="str">
            <v>CO2_S</v>
          </cell>
          <cell r="M663">
            <v>0.94303688767503602</v>
          </cell>
          <cell r="N663">
            <v>1.23827551802497</v>
          </cell>
          <cell r="O663">
            <v>1.08814024033003</v>
          </cell>
          <cell r="P663">
            <v>1.9280544133641799</v>
          </cell>
        </row>
        <row r="664">
          <cell r="B664" t="str">
            <v>SCOM-CHPGFC</v>
          </cell>
          <cell r="C664" t="str">
            <v>VAR_fout</v>
          </cell>
          <cell r="D664" t="str">
            <v>SCOM_NKEV_GAS_ELC_CHP</v>
          </cell>
          <cell r="M664">
            <v>1.036671755954827E-2</v>
          </cell>
          <cell r="N664">
            <v>1.3612248602402167E-2</v>
          </cell>
          <cell r="O664">
            <v>1.1961825336961308E-2</v>
          </cell>
          <cell r="P664">
            <v>2.1194924402230354E-2</v>
          </cell>
        </row>
        <row r="665">
          <cell r="B665" t="str">
            <v>SCOM-CHPGFC</v>
          </cell>
          <cell r="C665" t="str">
            <v>VAR_fout</v>
          </cell>
          <cell r="D665" t="str">
            <v>SCOM_LTH_CHPNGA</v>
          </cell>
          <cell r="M665">
            <v>3.0096921947075587E-3</v>
          </cell>
          <cell r="N665">
            <v>3.9519431426328867E-3</v>
          </cell>
          <cell r="O665">
            <v>3.4727880010532791E-3</v>
          </cell>
          <cell r="P665">
            <v>6.1533651490346102E-3</v>
          </cell>
        </row>
        <row r="666">
          <cell r="B666" t="str">
            <v>SCOM-CHPGFC</v>
          </cell>
          <cell r="C666" t="str">
            <v>VAR_fin</v>
          </cell>
          <cell r="D666" t="str">
            <v>SNGA</v>
          </cell>
          <cell r="M666">
            <v>1.6720512192819781E-2</v>
          </cell>
          <cell r="N666">
            <v>2.1955239681293814E-2</v>
          </cell>
          <cell r="O666">
            <v>1.9293266672518228E-2</v>
          </cell>
          <cell r="P666">
            <v>3.4185361939081206E-2</v>
          </cell>
        </row>
        <row r="667">
          <cell r="B667" t="str">
            <v>SCOM-CHPGFC</v>
          </cell>
          <cell r="C667" t="str">
            <v>VAR_ncap</v>
          </cell>
          <cell r="D667" t="str">
            <v>-</v>
          </cell>
          <cell r="M667">
            <v>1.0609814183405999E-3</v>
          </cell>
          <cell r="N667">
            <v>6.8112306623229098E-4</v>
          </cell>
          <cell r="O667">
            <v>5.2098759791913198E-5</v>
          </cell>
          <cell r="P667">
            <v>2.00939434986778E-3</v>
          </cell>
        </row>
        <row r="668">
          <cell r="B668" t="str">
            <v>SCOM-CHPGFC</v>
          </cell>
          <cell r="C668" t="str">
            <v>VAR_cap</v>
          </cell>
          <cell r="D668" t="str">
            <v>-</v>
          </cell>
          <cell r="M668">
            <v>1.0609814183405999E-3</v>
          </cell>
          <cell r="N668">
            <v>1.7409370763442466E-3</v>
          </cell>
          <cell r="O668">
            <v>1.4551879508348292E-3</v>
          </cell>
          <cell r="P668">
            <v>2.7398082489270021E-3</v>
          </cell>
        </row>
        <row r="669">
          <cell r="B669" t="str">
            <v>CHPOIL</v>
          </cell>
          <cell r="C669" t="str">
            <v>VAR_fout</v>
          </cell>
          <cell r="D669" t="str">
            <v>ELC35</v>
          </cell>
          <cell r="E669">
            <v>1.8250982888267501E-3</v>
          </cell>
          <cell r="F669">
            <v>1.9868075066286096E-4</v>
          </cell>
          <cell r="G669">
            <v>4.4511524388241835E-3</v>
          </cell>
          <cell r="H669">
            <v>1.2766363292773413E-3</v>
          </cell>
          <cell r="I669">
            <v>8.7967471840412188E-4</v>
          </cell>
          <cell r="J669">
            <v>2.9531923769372682E-3</v>
          </cell>
          <cell r="K669">
            <v>2.7648186779529438E-3</v>
          </cell>
          <cell r="L669">
            <v>1.0349006323564719E-5</v>
          </cell>
          <cell r="M669">
            <v>3.6973906963344095E-5</v>
          </cell>
          <cell r="N669">
            <v>4.2525989618127988E-5</v>
          </cell>
          <cell r="O669">
            <v>4.358040186211423E-5</v>
          </cell>
          <cell r="P669">
            <v>5.3761360756188786E-5</v>
          </cell>
        </row>
        <row r="670">
          <cell r="B670" t="str">
            <v>CHPOIL</v>
          </cell>
          <cell r="C670" t="str">
            <v>VAR_fout</v>
          </cell>
          <cell r="D670" t="str">
            <v>LTH</v>
          </cell>
          <cell r="E670">
            <v>9.3862197711089956E-3</v>
          </cell>
          <cell r="F670">
            <v>1.0217867176947127E-3</v>
          </cell>
          <cell r="G670">
            <v>2.2891641113952931E-2</v>
          </cell>
          <cell r="H670">
            <v>6.5655582648549054E-3</v>
          </cell>
          <cell r="I670">
            <v>4.5240414089354778E-3</v>
          </cell>
          <cell r="J670">
            <v>1.518784650996308E-2</v>
          </cell>
          <cell r="K670">
            <v>1.4219067486615136E-2</v>
          </cell>
          <cell r="L670">
            <v>5.322346109261855E-5</v>
          </cell>
          <cell r="M670">
            <v>1.901515215257697E-4</v>
          </cell>
          <cell r="N670">
            <v>2.1870508946465793E-4</v>
          </cell>
          <cell r="O670">
            <v>2.2412778100515886E-4</v>
          </cell>
          <cell r="P670">
            <v>2.7648699817468526E-4</v>
          </cell>
        </row>
        <row r="671">
          <cell r="B671" t="str">
            <v>CHPOIL</v>
          </cell>
          <cell r="C671" t="str">
            <v>VAR_fout</v>
          </cell>
          <cell r="D671" t="str">
            <v>CO2_E</v>
          </cell>
          <cell r="E671">
            <v>4.3958091962254002</v>
          </cell>
          <cell r="F671">
            <v>30.993380387090301</v>
          </cell>
          <cell r="G671">
            <v>3.3932516851581398</v>
          </cell>
          <cell r="H671">
            <v>1.0057298890799</v>
          </cell>
          <cell r="I671">
            <v>0.67882163195299206</v>
          </cell>
          <cell r="J671">
            <v>2.1525045309167798</v>
          </cell>
          <cell r="K671">
            <v>1.9456257107161901</v>
          </cell>
          <cell r="L671">
            <v>1.16513713824408E-2</v>
          </cell>
          <cell r="M671">
            <v>3.5326689854107203E-2</v>
          </cell>
          <cell r="N671">
            <v>3.8863385396574197E-2</v>
          </cell>
          <cell r="O671">
            <v>4.03288708813049E-2</v>
          </cell>
          <cell r="P671">
            <v>5.11584635688839E-2</v>
          </cell>
        </row>
        <row r="672">
          <cell r="B672" t="str">
            <v>CHPOIL</v>
          </cell>
          <cell r="C672" t="str">
            <v>VAR_fin</v>
          </cell>
          <cell r="D672" t="str">
            <v>ELFO</v>
          </cell>
          <cell r="E672">
            <v>5.9644629528160097E-2</v>
          </cell>
          <cell r="F672">
            <v>0.42053433361045234</v>
          </cell>
          <cell r="G672">
            <v>4.6041406854248824E-2</v>
          </cell>
          <cell r="H672">
            <v>1.3646267151694706E-2</v>
          </cell>
          <cell r="I672">
            <v>9.2106055895928487E-3</v>
          </cell>
          <cell r="J672">
            <v>2.9206302997514044E-2</v>
          </cell>
          <cell r="K672">
            <v>2.6399263374710876E-2</v>
          </cell>
          <cell r="L672">
            <v>1.5809187764505891E-4</v>
          </cell>
          <cell r="M672">
            <v>4.793309342484022E-4</v>
          </cell>
          <cell r="N672">
            <v>5.2731866209734335E-4</v>
          </cell>
          <cell r="O672">
            <v>5.472031327178415E-4</v>
          </cell>
          <cell r="P672">
            <v>6.9414468885866938E-4</v>
          </cell>
        </row>
        <row r="673">
          <cell r="B673" t="str">
            <v>CHPOIL</v>
          </cell>
          <cell r="C673" t="str">
            <v>VAR_ncap</v>
          </cell>
          <cell r="D673" t="str">
            <v>-</v>
          </cell>
          <cell r="F673">
            <v>2.13801036640987E-5</v>
          </cell>
          <cell r="G673">
            <v>2.1997807324710501E-5</v>
          </cell>
          <cell r="H673">
            <v>3.3891178627351E-5</v>
          </cell>
          <cell r="I673">
            <v>1.25315661344584E-4</v>
          </cell>
          <cell r="J673">
            <v>6.1467266494354405E-4</v>
          </cell>
          <cell r="K673">
            <v>3.41198666623369E-4</v>
          </cell>
          <cell r="L673">
            <v>6.0956162224870497E-5</v>
          </cell>
          <cell r="M673">
            <v>1.01582079273829E-4</v>
          </cell>
          <cell r="N673">
            <v>8.7260574249256595E-4</v>
          </cell>
          <cell r="O673">
            <v>2.2451947137831801E-4</v>
          </cell>
          <cell r="P673">
            <v>1.3256678696296699E-3</v>
          </cell>
        </row>
        <row r="674">
          <cell r="B674" t="str">
            <v>CHPOIL</v>
          </cell>
          <cell r="C674" t="str">
            <v>VAR_cap</v>
          </cell>
          <cell r="D674" t="str">
            <v>-</v>
          </cell>
          <cell r="E674">
            <v>7.6433932705998603E-3</v>
          </cell>
          <cell r="F674">
            <v>3.4792485266901905E-3</v>
          </cell>
          <cell r="G674">
            <v>2.9698102535995691E-3</v>
          </cell>
          <cell r="H674">
            <v>1.9849178133315689E-3</v>
          </cell>
          <cell r="I674">
            <v>1.7403922082173139E-3</v>
          </cell>
          <cell r="J674">
            <v>1.2156281298009604E-3</v>
          </cell>
          <cell r="K674">
            <v>1.0830756696966434E-3</v>
          </cell>
          <cell r="L674">
            <v>1.1167185566810186E-3</v>
          </cell>
          <cell r="M674">
            <v>1.0377578892453146E-3</v>
          </cell>
          <cell r="N674">
            <v>1.3384859919897414E-3</v>
          </cell>
          <cell r="O674">
            <v>1.2241753172732846E-3</v>
          </cell>
          <cell r="P674">
            <v>2.4816150849989852E-3</v>
          </cell>
        </row>
        <row r="675">
          <cell r="B675" t="str">
            <v>ENUC_SMR_GOE_I</v>
          </cell>
          <cell r="C675" t="str">
            <v>VAR_fout</v>
          </cell>
          <cell r="D675" t="str">
            <v>LTH</v>
          </cell>
          <cell r="M675">
            <v>0.10797292605888682</v>
          </cell>
          <cell r="N675">
            <v>0.49308497086054565</v>
          </cell>
          <cell r="O675">
            <v>0.38291966030999425</v>
          </cell>
          <cell r="P675">
            <v>0.37969349579080064</v>
          </cell>
        </row>
        <row r="676">
          <cell r="B676" t="str">
            <v>ENUC_SMR_GOE_I</v>
          </cell>
          <cell r="C676" t="str">
            <v>VAR_fout</v>
          </cell>
          <cell r="D676" t="str">
            <v>ELC</v>
          </cell>
          <cell r="M676">
            <v>0.25003788967532764</v>
          </cell>
          <cell r="N676">
            <v>0.44961127803652601</v>
          </cell>
          <cell r="O676">
            <v>0.51590531320692912</v>
          </cell>
          <cell r="P676">
            <v>0.51021841777805843</v>
          </cell>
        </row>
        <row r="677">
          <cell r="B677" t="str">
            <v>ENUC_SMR_GOE_I</v>
          </cell>
          <cell r="C677" t="str">
            <v>VAR_fin</v>
          </cell>
          <cell r="D677" t="str">
            <v>URN</v>
          </cell>
          <cell r="M677">
            <v>0.80207690583031988</v>
          </cell>
          <cell r="N677">
            <v>1.5751909128750197</v>
          </cell>
          <cell r="O677">
            <v>1.7261438897558223</v>
          </cell>
          <cell r="P677">
            <v>1.7075585530674648</v>
          </cell>
        </row>
        <row r="678">
          <cell r="B678" t="str">
            <v>ENUC_SMR_GOE_I</v>
          </cell>
          <cell r="C678" t="str">
            <v>VAR_ncap</v>
          </cell>
          <cell r="D678" t="str">
            <v>-</v>
          </cell>
          <cell r="L678">
            <v>1.0666356000652801E-2</v>
          </cell>
          <cell r="M678">
            <v>8.8500609918433799E-3</v>
          </cell>
          <cell r="N678">
            <v>1.5596990375430801E-3</v>
          </cell>
          <cell r="O678">
            <v>1.26869528603444E-4</v>
          </cell>
        </row>
        <row r="679">
          <cell r="B679" t="str">
            <v>ENUC_SMR_GOE_I</v>
          </cell>
          <cell r="C679" t="str">
            <v>VAR_cap</v>
          </cell>
          <cell r="D679" t="str">
            <v>-</v>
          </cell>
          <cell r="M679">
            <v>9.8029717636608192E-3</v>
          </cell>
          <cell r="N679">
            <v>1.9516416992496202E-2</v>
          </cell>
          <cell r="O679">
            <v>2.0819720557667301E-2</v>
          </cell>
          <cell r="P679">
            <v>2.1202985558642799E-2</v>
          </cell>
        </row>
        <row r="680">
          <cell r="B680" t="str">
            <v>CHPHFC</v>
          </cell>
          <cell r="C680" t="str">
            <v>VAR_fout</v>
          </cell>
          <cell r="D680" t="str">
            <v>ELC35</v>
          </cell>
          <cell r="J680">
            <v>5.7292374301708263E-2</v>
          </cell>
          <cell r="K680">
            <v>5.9290054345879285E-2</v>
          </cell>
          <cell r="L680">
            <v>0.88712243862995932</v>
          </cell>
          <cell r="M680">
            <v>0.88804671037982652</v>
          </cell>
          <cell r="N680">
            <v>0.91301612575224911</v>
          </cell>
          <cell r="O680">
            <v>1.1258742769331525</v>
          </cell>
          <cell r="P680">
            <v>1.1365737217508807</v>
          </cell>
        </row>
        <row r="681">
          <cell r="B681" t="str">
            <v>CHPHFC</v>
          </cell>
          <cell r="C681" t="str">
            <v>VAR_fout</v>
          </cell>
          <cell r="D681" t="str">
            <v>LTH</v>
          </cell>
          <cell r="J681">
            <v>6.9569311652073945E-2</v>
          </cell>
          <cell r="K681">
            <v>7.3406733952040865E-2</v>
          </cell>
          <cell r="L681">
            <v>1.1194640296997085</v>
          </cell>
          <cell r="M681">
            <v>1.1206303726221607</v>
          </cell>
          <cell r="N681">
            <v>1.1521393967825979</v>
          </cell>
          <cell r="O681">
            <v>1.420746111368024</v>
          </cell>
          <cell r="P681">
            <v>1.4342477917332517</v>
          </cell>
        </row>
        <row r="682">
          <cell r="B682" t="str">
            <v>CHPHFC</v>
          </cell>
          <cell r="C682" t="str">
            <v>VAR_fin</v>
          </cell>
          <cell r="D682" t="str">
            <v>EH2</v>
          </cell>
          <cell r="J682">
            <v>0.13641041500406723</v>
          </cell>
          <cell r="K682">
            <v>0.14116679606161739</v>
          </cell>
          <cell r="L682">
            <v>2.1121962824522815</v>
          </cell>
          <cell r="M682">
            <v>2.1143969294757787</v>
          </cell>
          <cell r="N682">
            <v>2.1738479184577342</v>
          </cell>
          <cell r="O682">
            <v>2.6806530403170306</v>
          </cell>
          <cell r="P682">
            <v>2.7061279089306698</v>
          </cell>
        </row>
        <row r="683">
          <cell r="B683" t="str">
            <v>CHPHFC</v>
          </cell>
          <cell r="C683" t="str">
            <v>VAR_ncap</v>
          </cell>
          <cell r="D683" t="str">
            <v>-</v>
          </cell>
          <cell r="J683">
            <v>3.59902772688397E-3</v>
          </cell>
          <cell r="K683">
            <v>9.5402411564234101E-5</v>
          </cell>
          <cell r="L683">
            <v>3.4522894481827097E-2</v>
          </cell>
          <cell r="M683">
            <v>1.04019414315677E-2</v>
          </cell>
          <cell r="N683">
            <v>8.4480709521766E-3</v>
          </cell>
          <cell r="O683">
            <v>1.3930809659861799E-2</v>
          </cell>
          <cell r="P683">
            <v>3.8494940673526698E-2</v>
          </cell>
        </row>
        <row r="684">
          <cell r="B684" t="str">
            <v>CHPHFC</v>
          </cell>
          <cell r="C684" t="str">
            <v>VAR_cap</v>
          </cell>
          <cell r="D684" t="str">
            <v>-</v>
          </cell>
          <cell r="J684">
            <v>3.59902772688397E-3</v>
          </cell>
          <cell r="K684">
            <v>3.6937512578596949E-3</v>
          </cell>
          <cell r="L684">
            <v>3.8213819834942854E-2</v>
          </cell>
          <cell r="M684">
            <v>4.8134736612309457E-2</v>
          </cell>
          <cell r="N684">
            <v>5.3457736331308271E-2</v>
          </cell>
          <cell r="O684">
            <v>6.7293329481370137E-2</v>
          </cell>
          <cell r="P684">
            <v>7.1262144837081154E-2</v>
          </cell>
        </row>
        <row r="685">
          <cell r="B685" t="str">
            <v>ITOT-ESOLPV</v>
          </cell>
          <cell r="C685" t="str">
            <v>VAR_fout</v>
          </cell>
          <cell r="D685" t="str">
            <v>ITOT_SOL_ELC</v>
          </cell>
          <cell r="E685">
            <v>3.517953999707534</v>
          </cell>
          <cell r="F685">
            <v>4.8486225530516114</v>
          </cell>
          <cell r="G685">
            <v>8.2013851358930694</v>
          </cell>
          <cell r="H685">
            <v>9.6199656380910312</v>
          </cell>
          <cell r="I685">
            <v>19.784548615293811</v>
          </cell>
          <cell r="J685">
            <v>20.793887659995487</v>
          </cell>
          <cell r="K685">
            <v>21.854597250675234</v>
          </cell>
          <cell r="L685">
            <v>22.969406316299121</v>
          </cell>
          <cell r="M685">
            <v>24.141077546384295</v>
          </cell>
          <cell r="N685">
            <v>25.37251613158757</v>
          </cell>
          <cell r="O685">
            <v>26.666770975533375</v>
          </cell>
          <cell r="P685">
            <v>28.027046514654163</v>
          </cell>
        </row>
        <row r="686">
          <cell r="B686" t="str">
            <v>ITOT-ESOLPV</v>
          </cell>
          <cell r="C686" t="str">
            <v>VAR_fin</v>
          </cell>
          <cell r="D686" t="str">
            <v>SOL</v>
          </cell>
          <cell r="E686">
            <v>3.517953999707534</v>
          </cell>
          <cell r="F686">
            <v>4.8486225530516114</v>
          </cell>
          <cell r="G686">
            <v>8.2013851358930694</v>
          </cell>
          <cell r="H686">
            <v>9.6199656380910312</v>
          </cell>
          <cell r="I686">
            <v>19.784548615293811</v>
          </cell>
          <cell r="J686">
            <v>20.793887659995487</v>
          </cell>
          <cell r="K686">
            <v>21.854597250675234</v>
          </cell>
          <cell r="L686">
            <v>22.969406316299121</v>
          </cell>
          <cell r="M686">
            <v>24.141077546384295</v>
          </cell>
          <cell r="N686">
            <v>25.37251613158757</v>
          </cell>
          <cell r="O686">
            <v>26.666770975533375</v>
          </cell>
          <cell r="P686">
            <v>28.027046514654163</v>
          </cell>
        </row>
        <row r="687">
          <cell r="B687" t="str">
            <v>ITOT-ESOLPV</v>
          </cell>
          <cell r="C687" t="str">
            <v>VAR_fin</v>
          </cell>
          <cell r="D687" t="str">
            <v>SOLPVC</v>
          </cell>
          <cell r="E687">
            <v>3.51795399970753</v>
          </cell>
          <cell r="F687">
            <v>4.8486225530516096</v>
          </cell>
          <cell r="G687">
            <v>8.2013851358930694</v>
          </cell>
          <cell r="H687">
            <v>9.6199656380910206</v>
          </cell>
          <cell r="I687">
            <v>19.784548615293801</v>
          </cell>
          <cell r="J687">
            <v>20.793887659995502</v>
          </cell>
          <cell r="K687">
            <v>21.854597250675202</v>
          </cell>
          <cell r="L687">
            <v>22.9694063162991</v>
          </cell>
          <cell r="M687">
            <v>24.141077546384299</v>
          </cell>
          <cell r="N687">
            <v>25.372516131587599</v>
          </cell>
          <cell r="O687">
            <v>26.666770975533399</v>
          </cell>
          <cell r="P687">
            <v>28.027046514654099</v>
          </cell>
        </row>
        <row r="688">
          <cell r="B688" t="str">
            <v>ITOT-ESOLPV</v>
          </cell>
          <cell r="C688" t="str">
            <v>VAR_ncap</v>
          </cell>
          <cell r="D688" t="str">
            <v>-</v>
          </cell>
          <cell r="F688">
            <v>1.14131872365346E-7</v>
          </cell>
          <cell r="G688">
            <v>0.65554376369756995</v>
          </cell>
          <cell r="H688">
            <v>8.0029913897291593E-6</v>
          </cell>
          <cell r="I688">
            <v>3.0269751889665599</v>
          </cell>
          <cell r="J688">
            <v>0.86941929951311603</v>
          </cell>
          <cell r="K688">
            <v>1.39404216354893</v>
          </cell>
          <cell r="L688">
            <v>0.391906597095459</v>
          </cell>
          <cell r="M688">
            <v>2.5131561402312799</v>
          </cell>
          <cell r="N688">
            <v>1.9777379342858401</v>
          </cell>
          <cell r="O688">
            <v>1.7142247719578001</v>
          </cell>
          <cell r="P688">
            <v>0.72842190728200695</v>
          </cell>
        </row>
        <row r="689">
          <cell r="B689" t="str">
            <v>ITOT-ESOLPV</v>
          </cell>
          <cell r="C689" t="str">
            <v>VAR_cap</v>
          </cell>
          <cell r="D689" t="str">
            <v>-</v>
          </cell>
          <cell r="E689">
            <v>1.1186210000000001</v>
          </cell>
          <cell r="F689">
            <v>1.6529271287189224</v>
          </cell>
          <cell r="G689">
            <v>2.4487648778294431</v>
          </cell>
          <cell r="H689">
            <v>2.3798569840167221</v>
          </cell>
          <cell r="I689">
            <v>4.89444892684695</v>
          </cell>
          <cell r="J689">
            <v>5.1441469499370607</v>
          </cell>
          <cell r="K689">
            <v>5.4065532901700797</v>
          </cell>
          <cell r="L689">
            <v>5.6823432491240604</v>
          </cell>
          <cell r="M689">
            <v>5.9722002055774501</v>
          </cell>
          <cell r="N689">
            <v>6.27684283516151</v>
          </cell>
          <cell r="O689">
            <v>6.5970254435703799</v>
          </cell>
          <cell r="P689">
            <v>6.9335407537569296</v>
          </cell>
        </row>
        <row r="690">
          <cell r="B690" t="str">
            <v>SUP_WODBIOCCS</v>
          </cell>
          <cell r="C690" t="str">
            <v>VAR_fout</v>
          </cell>
          <cell r="D690" t="str">
            <v>ELC35</v>
          </cell>
          <cell r="J690">
            <v>1.0406466185759346E-4</v>
          </cell>
          <cell r="K690">
            <v>1.1781519565047252E-4</v>
          </cell>
          <cell r="L690">
            <v>3.0623316917016463E-4</v>
          </cell>
          <cell r="M690">
            <v>2.8133111246094757E-4</v>
          </cell>
          <cell r="N690">
            <v>3.5279072791948165E-4</v>
          </cell>
          <cell r="O690">
            <v>3.7061645387368629E-4</v>
          </cell>
          <cell r="P690">
            <v>9.5884192451432349E-4</v>
          </cell>
        </row>
        <row r="691">
          <cell r="B691" t="str">
            <v>SUP_WODBIOCCS</v>
          </cell>
          <cell r="C691" t="str">
            <v>VAR_fout</v>
          </cell>
          <cell r="D691" t="str">
            <v>CO2_O</v>
          </cell>
          <cell r="J691">
            <v>0.13839612148742977</v>
          </cell>
          <cell r="K691">
            <v>0.16937570732863977</v>
          </cell>
          <cell r="L691">
            <v>0.48571148202107928</v>
          </cell>
          <cell r="M691">
            <v>0.4370934018808858</v>
          </cell>
          <cell r="N691">
            <v>0.54056662931416855</v>
          </cell>
          <cell r="O691">
            <v>0.58960869323887211</v>
          </cell>
          <cell r="P691">
            <v>1.5275293265948116</v>
          </cell>
        </row>
        <row r="692">
          <cell r="B692" t="str">
            <v>SUP_WODBIOCCS</v>
          </cell>
          <cell r="C692" t="str">
            <v>VAR_fout</v>
          </cell>
          <cell r="D692" t="str">
            <v>CO2</v>
          </cell>
          <cell r="J692">
            <v>-0.13839612148743</v>
          </cell>
          <cell r="K692">
            <v>-0.16937570732863999</v>
          </cell>
          <cell r="L692">
            <v>-0.485711482021079</v>
          </cell>
          <cell r="M692">
            <v>-0.43709340188088602</v>
          </cell>
          <cell r="N692">
            <v>-0.54056662931416799</v>
          </cell>
          <cell r="O692">
            <v>-0.58960869323887299</v>
          </cell>
          <cell r="P692">
            <v>-1.52752932659481</v>
          </cell>
        </row>
        <row r="693">
          <cell r="B693" t="str">
            <v>SUP_WODBIOCCS</v>
          </cell>
          <cell r="C693" t="str">
            <v>VAR_fout</v>
          </cell>
          <cell r="D693" t="str">
            <v>BIO</v>
          </cell>
          <cell r="J693">
            <v>2.1508264788171892E-3</v>
          </cell>
          <cell r="K693">
            <v>2.6454382555115646E-3</v>
          </cell>
          <cell r="L693">
            <v>7.6209170981511518E-3</v>
          </cell>
          <cell r="M693">
            <v>6.8529543286574394E-3</v>
          </cell>
          <cell r="N693">
            <v>8.4704473632386326E-3</v>
          </cell>
          <cell r="O693">
            <v>9.2520885524885865E-3</v>
          </cell>
          <cell r="P693">
            <v>2.3971048112858037E-2</v>
          </cell>
        </row>
        <row r="694">
          <cell r="B694" t="str">
            <v>SUP_WODBIOCCS</v>
          </cell>
          <cell r="C694" t="str">
            <v>VAR_fout</v>
          </cell>
          <cell r="D694" t="str">
            <v>LTH</v>
          </cell>
          <cell r="J694">
            <v>2.6440589257832511E-4</v>
          </cell>
          <cell r="K694">
            <v>3.1998119726664377E-4</v>
          </cell>
          <cell r="L694">
            <v>9.145100517781382E-4</v>
          </cell>
          <cell r="M694">
            <v>8.2235451943889334E-4</v>
          </cell>
          <cell r="N694">
            <v>1.0169791842263738E-3</v>
          </cell>
          <cell r="O694">
            <v>1.1102506262986314E-3</v>
          </cell>
          <cell r="P694">
            <v>2.8765257735429658E-3</v>
          </cell>
        </row>
        <row r="695">
          <cell r="B695" t="str">
            <v>SUP_WODBIOCCS</v>
          </cell>
          <cell r="C695" t="str">
            <v>VAR_fin</v>
          </cell>
          <cell r="D695" t="str">
            <v>CWOD</v>
          </cell>
          <cell r="J695">
            <v>3.2203738278290101E-3</v>
          </cell>
          <cell r="K695">
            <v>3.9609425516614087E-3</v>
          </cell>
          <cell r="L695">
            <v>1.141059132786814E-2</v>
          </cell>
          <cell r="M695">
            <v>1.0260741617544374E-2</v>
          </cell>
          <cell r="N695">
            <v>1.2682569824776406E-2</v>
          </cell>
          <cell r="O695">
            <v>1.385358771707876E-2</v>
          </cell>
          <cell r="P695">
            <v>3.5891196583524715E-2</v>
          </cell>
        </row>
        <row r="696">
          <cell r="B696" t="str">
            <v>SUP_WODBIOCCS</v>
          </cell>
          <cell r="C696" t="str">
            <v>VAR_ncap</v>
          </cell>
          <cell r="D696" t="str">
            <v>-</v>
          </cell>
          <cell r="J696">
            <v>1.578878511707E-4</v>
          </cell>
          <cell r="K696">
            <v>3.03567569304546E-5</v>
          </cell>
          <cell r="L696">
            <v>2.5922515545326801E-4</v>
          </cell>
          <cell r="M696">
            <v>1.9297920318527199E-5</v>
          </cell>
          <cell r="N696">
            <v>2.6402454605607299E-4</v>
          </cell>
          <cell r="O696">
            <v>2.3801004083893601E-5</v>
          </cell>
          <cell r="P696">
            <v>9.4295537483882099E-4</v>
          </cell>
        </row>
        <row r="697">
          <cell r="B697" t="str">
            <v>SUP_WODBIOCCS</v>
          </cell>
          <cell r="C697" t="str">
            <v>VAR_cap</v>
          </cell>
          <cell r="D697" t="str">
            <v>-</v>
          </cell>
          <cell r="J697">
            <v>1.578878511707E-4</v>
          </cell>
          <cell r="K697">
            <v>1.88244608101155E-4</v>
          </cell>
          <cell r="L697">
            <v>4.4746976355442301E-4</v>
          </cell>
          <cell r="M697">
            <v>4.4584826537574199E-4</v>
          </cell>
          <cell r="N697">
            <v>5.7290437875832305E-4</v>
          </cell>
          <cell r="O697">
            <v>5.6634862591176203E-4</v>
          </cell>
          <cell r="P697">
            <v>1.2500788452973199E-3</v>
          </cell>
        </row>
        <row r="698">
          <cell r="B698" t="str">
            <v>RHNS-CHPNGA</v>
          </cell>
          <cell r="C698" t="str">
            <v>VAR_fout</v>
          </cell>
          <cell r="D698" t="str">
            <v>CO2_R</v>
          </cell>
          <cell r="F698">
            <v>1.08005393489643</v>
          </cell>
          <cell r="G698">
            <v>2.26938594035899</v>
          </cell>
          <cell r="H698">
            <v>1.7728779879051899</v>
          </cell>
          <cell r="I698">
            <v>1.8966208264845701</v>
          </cell>
          <cell r="J698">
            <v>1.0038669913753699</v>
          </cell>
          <cell r="M698">
            <v>1.0365047501937601</v>
          </cell>
          <cell r="N698">
            <v>1.66663825803345</v>
          </cell>
          <cell r="O698">
            <v>1.2844561283793501</v>
          </cell>
          <cell r="P698">
            <v>2.3370005290529998</v>
          </cell>
        </row>
        <row r="699">
          <cell r="B699" t="str">
            <v>RHNS-CHPNGA</v>
          </cell>
          <cell r="C699" t="str">
            <v>VAR_fout</v>
          </cell>
          <cell r="D699" t="str">
            <v>RHNS_LTH_CHPNGA</v>
          </cell>
          <cell r="F699">
            <v>1.2096161647271021E-2</v>
          </cell>
          <cell r="G699">
            <v>1.6646253778211356E-2</v>
          </cell>
          <cell r="H699">
            <v>1.6208989042121157E-2</v>
          </cell>
          <cell r="I699">
            <v>1.6075929693223509E-2</v>
          </cell>
          <cell r="J699">
            <v>9.8189914026783984E-3</v>
          </cell>
          <cell r="M699">
            <v>9.9066700635157667E-3</v>
          </cell>
          <cell r="N699">
            <v>1.5974204788014545E-2</v>
          </cell>
          <cell r="O699">
            <v>1.211654278312598E-2</v>
          </cell>
          <cell r="P699">
            <v>2.1981050001819279E-2</v>
          </cell>
        </row>
        <row r="700">
          <cell r="B700" t="str">
            <v>RHNS-CHPNGA</v>
          </cell>
          <cell r="C700" t="str">
            <v>VAR_fout</v>
          </cell>
          <cell r="D700" t="str">
            <v>RHNS_NKEV_GAS_ELC_CHP</v>
          </cell>
          <cell r="F700">
            <v>5.0758760020742028E-3</v>
          </cell>
          <cell r="G700">
            <v>7.0938939438149728E-3</v>
          </cell>
          <cell r="H700">
            <v>7.0914327059280009E-3</v>
          </cell>
          <cell r="I700">
            <v>7.0954601190223159E-3</v>
          </cell>
          <cell r="J700">
            <v>4.3725196090052204E-3</v>
          </cell>
          <cell r="M700">
            <v>4.5602132038405846E-3</v>
          </cell>
          <cell r="N700">
            <v>7.353205378609869E-3</v>
          </cell>
          <cell r="O700">
            <v>5.5774562017564056E-3</v>
          </cell>
          <cell r="P700">
            <v>1.0118261111948553E-2</v>
          </cell>
        </row>
        <row r="701">
          <cell r="B701" t="str">
            <v>RHNS-CHPNGA</v>
          </cell>
          <cell r="C701" t="str">
            <v>VAR_fin</v>
          </cell>
          <cell r="D701" t="str">
            <v>RNGA</v>
          </cell>
          <cell r="F701">
            <v>1.9149892462702628E-2</v>
          </cell>
          <cell r="G701">
            <v>4.0237339368067192E-2</v>
          </cell>
          <cell r="H701">
            <v>3.1434006877751601E-2</v>
          </cell>
          <cell r="I701">
            <v>3.3628028838378912E-2</v>
          </cell>
          <cell r="J701">
            <v>1.7799060130768995E-2</v>
          </cell>
          <cell r="M701">
            <v>1.8377743797761751E-2</v>
          </cell>
          <cell r="N701">
            <v>2.9550323723997296E-2</v>
          </cell>
          <cell r="O701">
            <v>2.2774044829421119E-2</v>
          </cell>
          <cell r="P701">
            <v>4.143617959313825E-2</v>
          </cell>
        </row>
        <row r="702">
          <cell r="B702" t="str">
            <v>RHNS-CHPNGA</v>
          </cell>
          <cell r="C702" t="str">
            <v>VAR_ncap</v>
          </cell>
          <cell r="D702" t="str">
            <v>-</v>
          </cell>
          <cell r="F702">
            <v>6.2845376495551599E-4</v>
          </cell>
          <cell r="M702">
            <v>4.39429250025498E-4</v>
          </cell>
          <cell r="N702">
            <v>2.49422482719456E-4</v>
          </cell>
          <cell r="O702">
            <v>1.6418733135125801E-6</v>
          </cell>
          <cell r="P702">
            <v>4.8501416688160199E-4</v>
          </cell>
        </row>
        <row r="703">
          <cell r="B703" t="str">
            <v>RHNS-CHPNGA</v>
          </cell>
          <cell r="C703" t="str">
            <v>VAR_cap</v>
          </cell>
          <cell r="D703" t="str">
            <v>-</v>
          </cell>
          <cell r="F703">
            <v>6.2845376495551599E-4</v>
          </cell>
          <cell r="G703">
            <v>6.2843315943308096E-4</v>
          </cell>
          <cell r="H703">
            <v>6.2840570102534472E-4</v>
          </cell>
          <cell r="I703">
            <v>6.2836975285440787E-4</v>
          </cell>
          <cell r="J703">
            <v>3.8623518287815058E-4</v>
          </cell>
          <cell r="M703">
            <v>4.39429250025498E-4</v>
          </cell>
          <cell r="N703">
            <v>6.8863817404932887E-4</v>
          </cell>
          <cell r="O703">
            <v>6.8979894434072838E-4</v>
          </cell>
          <cell r="P703">
            <v>1.1735421694458526E-3</v>
          </cell>
        </row>
        <row r="704">
          <cell r="B704" t="str">
            <v>ENUC_BEZ</v>
          </cell>
          <cell r="C704" t="str">
            <v>VAR_fout</v>
          </cell>
          <cell r="D704" t="str">
            <v>ELC</v>
          </cell>
          <cell r="E704">
            <v>20.224825059676281</v>
          </cell>
          <cell r="F704">
            <v>20.224766158881891</v>
          </cell>
          <cell r="G704">
            <v>19.010374518362013</v>
          </cell>
          <cell r="H704">
            <v>16.171288671577091</v>
          </cell>
        </row>
        <row r="705">
          <cell r="B705" t="str">
            <v>ENUC_BEZ</v>
          </cell>
          <cell r="C705" t="str">
            <v>VAR_fin</v>
          </cell>
          <cell r="D705" t="str">
            <v>URN</v>
          </cell>
          <cell r="E705">
            <v>60.972170572992191</v>
          </cell>
          <cell r="F705">
            <v>60.971993003630288</v>
          </cell>
          <cell r="G705">
            <v>57.310943079602914</v>
          </cell>
          <cell r="H705">
            <v>48.751896165191226</v>
          </cell>
        </row>
        <row r="706">
          <cell r="B706" t="str">
            <v>ENUC_BEZ</v>
          </cell>
          <cell r="C706" t="str">
            <v>VAR_cap</v>
          </cell>
          <cell r="D706" t="str">
            <v>-</v>
          </cell>
          <cell r="E706">
            <v>0.72999984417194219</v>
          </cell>
          <cell r="F706">
            <v>0.72999815032385984</v>
          </cell>
          <cell r="G706">
            <v>0.72998147015278825</v>
          </cell>
          <cell r="H706">
            <v>0.58369200461708426</v>
          </cell>
        </row>
        <row r="707">
          <cell r="B707" t="str">
            <v>RHNM-CHPWOD</v>
          </cell>
          <cell r="C707" t="str">
            <v>VAR_fout</v>
          </cell>
          <cell r="D707" t="str">
            <v>RHNM_LTH_CHPWOD</v>
          </cell>
          <cell r="H707">
            <v>8.4176756472162731E-3</v>
          </cell>
          <cell r="I707">
            <v>1.8451069470885914E-2</v>
          </cell>
          <cell r="J707">
            <v>3.12680427071763E-2</v>
          </cell>
          <cell r="K707">
            <v>2.8515200923374607E-2</v>
          </cell>
          <cell r="L707">
            <v>1.3274201797939164E-2</v>
          </cell>
          <cell r="M707">
            <v>4.86659084777901E-2</v>
          </cell>
          <cell r="N707">
            <v>3.2633086568381195E-2</v>
          </cell>
          <cell r="O707">
            <v>2.0047717080683532E-2</v>
          </cell>
          <cell r="P707">
            <v>2.7586390309848895E-2</v>
          </cell>
        </row>
        <row r="708">
          <cell r="B708" t="str">
            <v>RHNM-CHPWOD</v>
          </cell>
          <cell r="C708" t="str">
            <v>VAR_fout</v>
          </cell>
          <cell r="D708" t="str">
            <v>RHNM_KEV_WOD_ELC_CHP</v>
          </cell>
          <cell r="H708">
            <v>3.1644225118238906E-3</v>
          </cell>
          <cell r="I708">
            <v>6.936235375166363E-3</v>
          </cell>
          <cell r="J708">
            <v>1.1754467906586626E-2</v>
          </cell>
          <cell r="K708">
            <v>1.0719603310083401E-2</v>
          </cell>
          <cell r="L708">
            <v>4.9901166018178605E-3</v>
          </cell>
          <cell r="M708">
            <v>1.8294776705539584E-2</v>
          </cell>
          <cell r="N708">
            <v>1.226762328403958E-2</v>
          </cell>
          <cell r="O708">
            <v>7.5364566062569574E-3</v>
          </cell>
          <cell r="P708">
            <v>1.0370439320183918E-2</v>
          </cell>
        </row>
        <row r="709">
          <cell r="B709" t="str">
            <v>RHNM-CHPWOD</v>
          </cell>
          <cell r="C709" t="str">
            <v>VAR_fin</v>
          </cell>
          <cell r="D709" t="str">
            <v>RWOD</v>
          </cell>
          <cell r="H709">
            <v>1.580759761737114E-2</v>
          </cell>
          <cell r="I709">
            <v>3.2357561031260633E-2</v>
          </cell>
          <cell r="J709">
            <v>4.5985949495288343E-2</v>
          </cell>
          <cell r="K709">
            <v>4.0924730132404129E-2</v>
          </cell>
          <cell r="L709">
            <v>1.9085804958523828E-2</v>
          </cell>
          <cell r="M709">
            <v>6.8309225798604004E-2</v>
          </cell>
          <cell r="N709">
            <v>5.120577692004278E-2</v>
          </cell>
          <cell r="O709">
            <v>3.0207144197765653E-2</v>
          </cell>
          <cell r="P709">
            <v>4.745444173662592E-2</v>
          </cell>
        </row>
        <row r="710">
          <cell r="B710" t="str">
            <v>RHNM-CHPWOD</v>
          </cell>
          <cell r="C710" t="str">
            <v>VAR_ncap</v>
          </cell>
          <cell r="D710" t="str">
            <v>-</v>
          </cell>
          <cell r="H710">
            <v>2.7476542255561599E-4</v>
          </cell>
          <cell r="I710">
            <v>3.8393002427355099E-4</v>
          </cell>
          <cell r="J710">
            <v>2.9798403886789799E-4</v>
          </cell>
          <cell r="K710">
            <v>1.6786048289374201E-4</v>
          </cell>
          <cell r="L710">
            <v>2.20574061571443E-4</v>
          </cell>
          <cell r="M710">
            <v>9.5018791877722597E-4</v>
          </cell>
          <cell r="N710">
            <v>4.0231423004357102E-5</v>
          </cell>
          <cell r="O710">
            <v>4.7415206137890299E-5</v>
          </cell>
          <cell r="P710">
            <v>1.2809482948810699E-3</v>
          </cell>
        </row>
        <row r="711">
          <cell r="B711" t="str">
            <v>RHNM-CHPWOD</v>
          </cell>
          <cell r="C711" t="str">
            <v>VAR_cap</v>
          </cell>
          <cell r="D711" t="str">
            <v>-</v>
          </cell>
          <cell r="H711">
            <v>2.7476542255561599E-4</v>
          </cell>
          <cell r="I711">
            <v>6.5832629860116743E-4</v>
          </cell>
          <cell r="J711">
            <v>9.0309229839920539E-4</v>
          </cell>
          <cell r="K711">
            <v>8.4848964601706397E-4</v>
          </cell>
          <cell r="L711">
            <v>6.8376323976358452E-4</v>
          </cell>
          <cell r="M711">
            <v>1.3594759372293119E-3</v>
          </cell>
          <cell r="N711">
            <v>1.208046397068994E-3</v>
          </cell>
          <cell r="O711">
            <v>7.7148161806329105E-4</v>
          </cell>
          <cell r="P711">
            <v>1.3659091385115904E-3</v>
          </cell>
        </row>
        <row r="712">
          <cell r="B712" t="str">
            <v>RHNM-SHSTG-CHPNGA</v>
          </cell>
          <cell r="C712" t="str">
            <v>VAR_fout</v>
          </cell>
          <cell r="D712" t="str">
            <v>AUX_RNM-CHPNGA_OUT</v>
          </cell>
          <cell r="E712">
            <v>9.1474414071973526E-5</v>
          </cell>
          <cell r="F712">
            <v>6.1926924659077231E-4</v>
          </cell>
          <cell r="G712">
            <v>1.8251801446974327E-2</v>
          </cell>
          <cell r="H712">
            <v>1.3978262867561117E-2</v>
          </cell>
          <cell r="I712">
            <v>1.6890224904434072E-2</v>
          </cell>
          <cell r="J712">
            <v>1.1093480167524823E-2</v>
          </cell>
          <cell r="K712">
            <v>2.1288375850462304E-4</v>
          </cell>
          <cell r="L712">
            <v>2.2939855095792047E-4</v>
          </cell>
          <cell r="M712">
            <v>1.9219968845988707E-2</v>
          </cell>
          <cell r="N712">
            <v>2.7919244425352565E-2</v>
          </cell>
          <cell r="O712">
            <v>2.8876243463858052E-2</v>
          </cell>
          <cell r="P712">
            <v>6.7197439927948202E-2</v>
          </cell>
        </row>
        <row r="713">
          <cell r="B713" t="str">
            <v>RHNM-SHSTG-CHPNGA</v>
          </cell>
          <cell r="C713" t="str">
            <v>VAR_fout</v>
          </cell>
          <cell r="D713" t="str">
            <v>RHNM_LTH_CHPNGA</v>
          </cell>
          <cell r="E713">
            <v>9.1474414071973241E-5</v>
          </cell>
          <cell r="F713">
            <v>6.1968209275516475E-4</v>
          </cell>
          <cell r="G713">
            <v>1.8270813740148231E-2</v>
          </cell>
          <cell r="H713">
            <v>1.3978262867561117E-2</v>
          </cell>
          <cell r="I713">
            <v>1.6905749008206513E-2</v>
          </cell>
          <cell r="J713">
            <v>1.109348016752478E-2</v>
          </cell>
          <cell r="K713">
            <v>2.1305768314392376E-4</v>
          </cell>
          <cell r="L713">
            <v>2.2939855095792009E-4</v>
          </cell>
          <cell r="M713">
            <v>1.9219968845988679E-2</v>
          </cell>
          <cell r="N713">
            <v>2.7919244425352541E-2</v>
          </cell>
          <cell r="O713">
            <v>2.8876243463858031E-2</v>
          </cell>
          <cell r="P713">
            <v>6.7197439927948133E-2</v>
          </cell>
        </row>
        <row r="714">
          <cell r="B714" t="str">
            <v>RHNM-SHSTG-CHPNGA</v>
          </cell>
          <cell r="C714" t="str">
            <v>VAR_fin</v>
          </cell>
          <cell r="D714" t="str">
            <v>AUX_RNM-CHPNGA_IN</v>
          </cell>
          <cell r="E714">
            <v>7.1769300735373328E-5</v>
          </cell>
          <cell r="F714">
            <v>8.2164574776812701E-4</v>
          </cell>
          <cell r="G714">
            <v>2.358151810877673E-2</v>
          </cell>
          <cell r="H714">
            <v>1.7479103157191762E-2</v>
          </cell>
          <cell r="I714">
            <v>2.0498091552720119E-2</v>
          </cell>
          <cell r="J714">
            <v>1.3057427710955699E-2</v>
          </cell>
          <cell r="K714">
            <v>1.7698639618144528E-4</v>
          </cell>
          <cell r="L714">
            <v>1.9629026262477604E-4</v>
          </cell>
          <cell r="M714">
            <v>2.1361795512329414E-2</v>
          </cell>
          <cell r="N714">
            <v>3.1027657266502747E-2</v>
          </cell>
          <cell r="O714">
            <v>3.2090989533099974E-2</v>
          </cell>
          <cell r="P714">
            <v>7.4670096717178239E-2</v>
          </cell>
        </row>
        <row r="715">
          <cell r="B715" t="str">
            <v>RHNM-SHSTG-CHPNGA</v>
          </cell>
          <cell r="C715" t="str">
            <v>VAR_fin</v>
          </cell>
          <cell r="D715" t="str">
            <v>RHNM_LTH_CHPNGA</v>
          </cell>
          <cell r="E715">
            <v>7.1769300735373328E-5</v>
          </cell>
          <cell r="F715">
            <v>8.2164574776812701E-4</v>
          </cell>
          <cell r="G715">
            <v>2.358151810877673E-2</v>
          </cell>
          <cell r="H715">
            <v>1.7479103157191762E-2</v>
          </cell>
          <cell r="I715">
            <v>2.0498091552720119E-2</v>
          </cell>
          <cell r="J715">
            <v>1.3057427710955699E-2</v>
          </cell>
          <cell r="K715">
            <v>1.7698639618144528E-4</v>
          </cell>
          <cell r="L715">
            <v>1.9629026262477604E-4</v>
          </cell>
          <cell r="M715">
            <v>2.1361795512329414E-2</v>
          </cell>
          <cell r="N715">
            <v>3.1027657266502747E-2</v>
          </cell>
          <cell r="O715">
            <v>3.2090989533099974E-2</v>
          </cell>
          <cell r="P715">
            <v>7.4670096717178239E-2</v>
          </cell>
        </row>
        <row r="716">
          <cell r="B716" t="str">
            <v>RHNM-SHSTG-CHPNGA</v>
          </cell>
          <cell r="C716" t="str">
            <v>VAR_ncap</v>
          </cell>
          <cell r="D716" t="str">
            <v>-</v>
          </cell>
          <cell r="E716">
            <v>1.93983894510413E-2</v>
          </cell>
          <cell r="F716">
            <v>5.7254925534354795E-4</v>
          </cell>
          <cell r="G716">
            <v>5.24310969096994E-4</v>
          </cell>
          <cell r="H716">
            <v>3.2547904567047998E-4</v>
          </cell>
          <cell r="I716">
            <v>1.6182801642349399E-2</v>
          </cell>
          <cell r="J716">
            <v>1.5466091842822199E-3</v>
          </cell>
          <cell r="K716">
            <v>3.8199625766842398E-4</v>
          </cell>
          <cell r="L716">
            <v>2.14371907531581E-2</v>
          </cell>
          <cell r="M716">
            <v>2.20890475818955E-3</v>
          </cell>
          <cell r="N716">
            <v>2.1152867224018199E-2</v>
          </cell>
          <cell r="O716">
            <v>8.4539878397210406E-3</v>
          </cell>
          <cell r="P716">
            <v>4.3585778401765203E-2</v>
          </cell>
        </row>
        <row r="717">
          <cell r="B717" t="str">
            <v>RHNM-SHSTG-CHPNGA</v>
          </cell>
          <cell r="C717" t="str">
            <v>VAR_cap</v>
          </cell>
          <cell r="D717" t="str">
            <v>-</v>
          </cell>
          <cell r="E717">
            <v>1.93983894510413E-2</v>
          </cell>
          <cell r="F717">
            <v>1.9930951903384973E-2</v>
          </cell>
          <cell r="G717">
            <v>2.0338516711288883E-2</v>
          </cell>
          <cell r="H717">
            <v>2.0384394664958286E-2</v>
          </cell>
          <cell r="I717">
            <v>2.1874506761874146E-2</v>
          </cell>
          <cell r="J717">
            <v>1.7889326516775449E-2</v>
          </cell>
          <cell r="K717">
            <v>1.7701698899231996E-2</v>
          </cell>
          <cell r="L717">
            <v>2.3033272286138724E-2</v>
          </cell>
          <cell r="M717">
            <v>2.3886133942428851E-2</v>
          </cell>
          <cell r="N717">
            <v>4.4394868281312762E-2</v>
          </cell>
          <cell r="O717">
            <v>3.4328999407269682E-2</v>
          </cell>
          <cell r="P717">
            <v>7.2836546977206693E-2</v>
          </cell>
        </row>
        <row r="718">
          <cell r="B718" t="str">
            <v>CT_CWODBDS</v>
          </cell>
          <cell r="C718" t="str">
            <v>VAR_fout</v>
          </cell>
          <cell r="D718" t="str">
            <v>BDS</v>
          </cell>
          <cell r="E718">
            <v>1.202003678940565</v>
          </cell>
          <cell r="F718">
            <v>1.2031633377463491</v>
          </cell>
          <cell r="G718">
            <v>2.8859473464456883E-5</v>
          </cell>
          <cell r="H718">
            <v>6.699698282831585E-3</v>
          </cell>
          <cell r="I718">
            <v>5.2100236411048856E-3</v>
          </cell>
          <cell r="J718">
            <v>3.3972694856600535E-3</v>
          </cell>
          <cell r="K718">
            <v>2.3528502880903303E-3</v>
          </cell>
          <cell r="L718">
            <v>8.0515905108931242E-4</v>
          </cell>
          <cell r="M718">
            <v>5.6107566062384942E-4</v>
          </cell>
          <cell r="N718">
            <v>2.630421274906557E-2</v>
          </cell>
          <cell r="O718">
            <v>6.62229706902166E-4</v>
          </cell>
          <cell r="P718">
            <v>2.1360037617369895E-3</v>
          </cell>
        </row>
        <row r="719">
          <cell r="B719" t="str">
            <v>CT_CWODBDS</v>
          </cell>
          <cell r="C719" t="str">
            <v>VAR_fout</v>
          </cell>
          <cell r="D719" t="str">
            <v>LTH</v>
          </cell>
          <cell r="E719">
            <v>0.46878143478681999</v>
          </cell>
          <cell r="F719">
            <v>0.4692337017210762</v>
          </cell>
          <cell r="G719">
            <v>1.1255194651138168E-5</v>
          </cell>
          <cell r="H719">
            <v>2.6128823303043177E-3</v>
          </cell>
          <cell r="I719">
            <v>2.0319092200309029E-3</v>
          </cell>
          <cell r="J719">
            <v>1.3249350994074189E-3</v>
          </cell>
          <cell r="K719">
            <v>9.1761161235522776E-4</v>
          </cell>
          <cell r="L719">
            <v>3.1401202992483124E-4</v>
          </cell>
          <cell r="M719">
            <v>2.1881950764330099E-4</v>
          </cell>
          <cell r="N719">
            <v>1.0258642972135544E-2</v>
          </cell>
          <cell r="O719">
            <v>2.5826958569184451E-4</v>
          </cell>
          <cell r="P719">
            <v>8.3304146707742369E-4</v>
          </cell>
        </row>
        <row r="720">
          <cell r="B720" t="str">
            <v>CT_CWODBDS</v>
          </cell>
          <cell r="C720" t="str">
            <v>VAR_fin</v>
          </cell>
          <cell r="D720" t="str">
            <v>CWOD</v>
          </cell>
          <cell r="E720">
            <v>3.4251094831411373</v>
          </cell>
          <cell r="F720">
            <v>3.4284139309082255</v>
          </cell>
          <cell r="G720">
            <v>8.2235069636969952E-5</v>
          </cell>
          <cell r="H720">
            <v>1.909079025692861E-2</v>
          </cell>
          <cell r="I720">
            <v>1.4845962365328367E-2</v>
          </cell>
          <cell r="J720">
            <v>9.6805193993883109E-3</v>
          </cell>
          <cell r="K720">
            <v>6.7044468959133931E-3</v>
          </cell>
          <cell r="L720">
            <v>2.2943007160789943E-3</v>
          </cell>
          <cell r="M720">
            <v>1.5987850949476582E-3</v>
          </cell>
          <cell r="N720">
            <v>7.4953854228462277E-2</v>
          </cell>
          <cell r="O720">
            <v>1.8870235498177224E-3</v>
          </cell>
          <cell r="P720">
            <v>6.0865427190695456E-3</v>
          </cell>
        </row>
        <row r="721">
          <cell r="B721" t="str">
            <v>CT_CWODBDS</v>
          </cell>
          <cell r="C721" t="str">
            <v>VAR_fin</v>
          </cell>
          <cell r="D721" t="str">
            <v>CELC</v>
          </cell>
          <cell r="E721">
            <v>8.3539255686369232E-2</v>
          </cell>
          <cell r="F721">
            <v>8.361985197337124E-2</v>
          </cell>
          <cell r="G721">
            <v>2.0057334057797545E-6</v>
          </cell>
          <cell r="H721">
            <v>4.6562903065679553E-4</v>
          </cell>
          <cell r="I721">
            <v>3.6209664305678931E-4</v>
          </cell>
          <cell r="J721">
            <v>2.3611022925337349E-4</v>
          </cell>
          <cell r="K721">
            <v>1.6352309502227794E-4</v>
          </cell>
          <cell r="L721">
            <v>5.5958554050707198E-5</v>
          </cell>
          <cell r="M721">
            <v>3.8994758413357547E-5</v>
          </cell>
          <cell r="N721">
            <v>1.8281427860600567E-3</v>
          </cell>
          <cell r="O721">
            <v>4.6024964629700579E-5</v>
          </cell>
          <cell r="P721">
            <v>1.4845226144072059E-4</v>
          </cell>
        </row>
        <row r="722">
          <cell r="B722" t="str">
            <v>CT_CWODBDS</v>
          </cell>
          <cell r="C722" t="str">
            <v>VAR_ncap</v>
          </cell>
          <cell r="D722" t="str">
            <v>-</v>
          </cell>
          <cell r="E722">
            <v>3.71208505754879E-6</v>
          </cell>
          <cell r="F722">
            <v>1.6177462170534601E-6</v>
          </cell>
          <cell r="G722">
            <v>1.9112709059649298E-6</v>
          </cell>
          <cell r="H722">
            <v>1.1108588140868801E-6</v>
          </cell>
          <cell r="I722">
            <v>2.5823575287809699E-4</v>
          </cell>
          <cell r="J722">
            <v>1.93952889424092E-5</v>
          </cell>
          <cell r="K722">
            <v>2.2859854002149799E-5</v>
          </cell>
          <cell r="L722">
            <v>1.7676142672999601E-4</v>
          </cell>
          <cell r="M722">
            <v>3.9646057499735401E-5</v>
          </cell>
          <cell r="N722">
            <v>1.2270046754780501E-3</v>
          </cell>
          <cell r="O722">
            <v>7.1307901320358301E-6</v>
          </cell>
          <cell r="P722">
            <v>4.39577809559912E-5</v>
          </cell>
        </row>
        <row r="723">
          <cell r="B723" t="str">
            <v>CT_CWODBDS</v>
          </cell>
          <cell r="C723" t="str">
            <v>VAR_cap</v>
          </cell>
          <cell r="D723" t="str">
            <v>-</v>
          </cell>
          <cell r="E723">
            <v>6.2405275945361091E-2</v>
          </cell>
          <cell r="F723">
            <v>6.2393414517865266E-2</v>
          </cell>
          <cell r="G723">
            <v>5.1922023643056342E-4</v>
          </cell>
          <cell r="H723">
            <v>4.9059261620015143E-4</v>
          </cell>
          <cell r="I723">
            <v>3.8302278976394023E-4</v>
          </cell>
          <cell r="J723">
            <v>2.7715829835648004E-4</v>
          </cell>
          <cell r="K723">
            <v>2.9566806633285903E-4</v>
          </cell>
          <cell r="L723">
            <v>4.6972969897446647E-4</v>
          </cell>
          <cell r="M723">
            <v>3.211667334424576E-4</v>
          </cell>
          <cell r="N723">
            <v>1.4582736823586465E-3</v>
          </cell>
          <cell r="O723">
            <v>1.3015691377310261E-3</v>
          </cell>
          <cell r="P723">
            <v>1.2956170692793193E-3</v>
          </cell>
        </row>
        <row r="724">
          <cell r="B724" t="str">
            <v>RHNS-EBAT</v>
          </cell>
          <cell r="C724" t="str">
            <v>VAR_fout</v>
          </cell>
          <cell r="D724" t="str">
            <v>RHNS_ELC</v>
          </cell>
          <cell r="E724">
            <v>7.7879856386608819E-3</v>
          </cell>
          <cell r="F724">
            <v>7.8058049546405762E-3</v>
          </cell>
          <cell r="G724">
            <v>7.8268893884699958E-3</v>
          </cell>
          <cell r="H724">
            <v>4.6718928689199087E-2</v>
          </cell>
          <cell r="I724">
            <v>7.0765961916215425E-2</v>
          </cell>
          <cell r="J724">
            <v>8.7786381491371288E-2</v>
          </cell>
          <cell r="K724">
            <v>0.12453428920325656</v>
          </cell>
          <cell r="L724">
            <v>0.10873508788737699</v>
          </cell>
          <cell r="M724">
            <v>0.14506472787749483</v>
          </cell>
          <cell r="N724">
            <v>0.15804643839149965</v>
          </cell>
          <cell r="O724">
            <v>0.16307743157438243</v>
          </cell>
          <cell r="P724">
            <v>0.17654539031529365</v>
          </cell>
        </row>
        <row r="725">
          <cell r="B725" t="str">
            <v>RHNS-EBAT</v>
          </cell>
          <cell r="C725" t="str">
            <v>VAR_fout</v>
          </cell>
          <cell r="D725" t="str">
            <v>AUX_RHNS-EBAT_OUT</v>
          </cell>
          <cell r="E725">
            <v>7.7879856386608897E-3</v>
          </cell>
          <cell r="F725">
            <v>7.8058049546405857E-3</v>
          </cell>
          <cell r="G725">
            <v>7.8268893884700028E-3</v>
          </cell>
          <cell r="H725">
            <v>4.6718928689199128E-2</v>
          </cell>
          <cell r="I725">
            <v>7.0765961916215481E-2</v>
          </cell>
          <cell r="J725">
            <v>8.7786381491371412E-2</v>
          </cell>
          <cell r="K725">
            <v>0.12453428920325665</v>
          </cell>
          <cell r="L725">
            <v>0.10873508788737711</v>
          </cell>
          <cell r="M725">
            <v>0.14506472787749494</v>
          </cell>
          <cell r="N725">
            <v>0.15804643839149982</v>
          </cell>
          <cell r="O725">
            <v>0.16307743157438262</v>
          </cell>
          <cell r="P725">
            <v>0.17654539031529379</v>
          </cell>
        </row>
        <row r="726">
          <cell r="B726" t="str">
            <v>RHNS-EBAT</v>
          </cell>
          <cell r="C726" t="str">
            <v>VAR_fin</v>
          </cell>
          <cell r="D726" t="str">
            <v>RHNS_ELC</v>
          </cell>
          <cell r="E726">
            <v>8.6208252497835241E-3</v>
          </cell>
          <cell r="F726">
            <v>8.6405310040270425E-3</v>
          </cell>
          <cell r="G726">
            <v>8.6620761867443555E-3</v>
          </cell>
          <cell r="H726">
            <v>5.1671413308141095E-2</v>
          </cell>
          <cell r="I726">
            <v>7.8264180810842104E-2</v>
          </cell>
          <cell r="J726">
            <v>9.708646363831569E-2</v>
          </cell>
          <cell r="K726">
            <v>0.13772468111684097</v>
          </cell>
          <cell r="L726">
            <v>0.120252987465125</v>
          </cell>
          <cell r="M726">
            <v>0.16042857050054235</v>
          </cell>
          <cell r="N726">
            <v>0.17478458715454029</v>
          </cell>
          <cell r="O726">
            <v>0.18034818540622632</v>
          </cell>
          <cell r="P726">
            <v>0.19524300822494686</v>
          </cell>
        </row>
        <row r="727">
          <cell r="B727" t="str">
            <v>RHNS-EBAT</v>
          </cell>
          <cell r="C727" t="str">
            <v>VAR_fin</v>
          </cell>
          <cell r="D727" t="str">
            <v>AUX_RHNS-EBAT_IN</v>
          </cell>
          <cell r="E727">
            <v>8.6208252497835241E-3</v>
          </cell>
          <cell r="F727">
            <v>8.6405310040270425E-3</v>
          </cell>
          <cell r="G727">
            <v>8.6620761867443555E-3</v>
          </cell>
          <cell r="H727">
            <v>5.1671413308141095E-2</v>
          </cell>
          <cell r="I727">
            <v>7.8264180810842104E-2</v>
          </cell>
          <cell r="J727">
            <v>9.708646363831569E-2</v>
          </cell>
          <cell r="K727">
            <v>0.13772468111684097</v>
          </cell>
          <cell r="L727">
            <v>0.120252987465125</v>
          </cell>
          <cell r="M727">
            <v>0.16042857050054235</v>
          </cell>
          <cell r="N727">
            <v>0.17478458715454029</v>
          </cell>
          <cell r="O727">
            <v>0.18034818540622632</v>
          </cell>
          <cell r="P727">
            <v>0.19524300822494686</v>
          </cell>
        </row>
        <row r="728">
          <cell r="B728" t="str">
            <v>RHNS-EBAT</v>
          </cell>
          <cell r="C728" t="str">
            <v>VAR_ncap</v>
          </cell>
          <cell r="D728" t="str">
            <v>-</v>
          </cell>
          <cell r="E728">
            <v>3.1986661108180901E-3</v>
          </cell>
          <cell r="F728">
            <v>6.5362944724001399E-6</v>
          </cell>
          <cell r="G728">
            <v>1.7948045095220501E-5</v>
          </cell>
          <cell r="H728">
            <v>1.6857401051419699E-2</v>
          </cell>
          <cell r="I728">
            <v>1.2212991499779601E-2</v>
          </cell>
          <cell r="J728">
            <v>2.0302934208994799E-2</v>
          </cell>
          <cell r="K728">
            <v>2.4454288287569601E-2</v>
          </cell>
          <cell r="L728">
            <v>2.9648392318438299E-2</v>
          </cell>
          <cell r="M728">
            <v>1.8805034853197601E-2</v>
          </cell>
          <cell r="N728">
            <v>3.07937713784272E-2</v>
          </cell>
          <cell r="O728">
            <v>3.2732252925315002E-2</v>
          </cell>
          <cell r="P728">
            <v>1.8896966649683499E-2</v>
          </cell>
        </row>
        <row r="729">
          <cell r="B729" t="str">
            <v>RHNS-EBAT</v>
          </cell>
          <cell r="C729" t="str">
            <v>VAR_cap</v>
          </cell>
          <cell r="D729" t="str">
            <v>-</v>
          </cell>
          <cell r="E729">
            <v>3.2011931429559424E-3</v>
          </cell>
          <cell r="F729">
            <v>3.2064611196966054E-3</v>
          </cell>
          <cell r="G729">
            <v>3.2216264633610028E-3</v>
          </cell>
          <cell r="H729">
            <v>1.9214813097110553E-2</v>
          </cell>
          <cell r="I729">
            <v>2.9076396309272681E-2</v>
          </cell>
          <cell r="J729">
            <v>3.6052248700239688E-2</v>
          </cell>
          <cell r="K729">
            <v>5.1085767905367029E-2</v>
          </cell>
          <cell r="L729">
            <v>6.1030321279103093E-2</v>
          </cell>
          <cell r="M729">
            <v>5.9448038815427061E-2</v>
          </cell>
          <cell r="N729">
            <v>6.4779616497156342E-2</v>
          </cell>
          <cell r="O729">
            <v>6.6850039915924683E-2</v>
          </cell>
          <cell r="P729">
            <v>7.2397199718932242E-2</v>
          </cell>
        </row>
        <row r="730">
          <cell r="B730" t="str">
            <v>G-INTC-EXP00-AT</v>
          </cell>
          <cell r="C730" t="str">
            <v>VAR_fout</v>
          </cell>
          <cell r="D730" t="str">
            <v>ELC_E-AT</v>
          </cell>
          <cell r="E730">
            <v>6.2295795519978991</v>
          </cell>
          <cell r="F730">
            <v>4.7857812604658011E-3</v>
          </cell>
          <cell r="G730">
            <v>6.753549205459378E-3</v>
          </cell>
          <cell r="H730">
            <v>1.7949673013124348E-3</v>
          </cell>
          <cell r="I730">
            <v>2.1402266683735265E-3</v>
          </cell>
          <cell r="J730">
            <v>1.8809293927935873E-3</v>
          </cell>
          <cell r="K730">
            <v>1.2567858545592197E-3</v>
          </cell>
          <cell r="L730">
            <v>1.1249207194921065E-3</v>
          </cell>
          <cell r="M730">
            <v>9.813554585425782E-4</v>
          </cell>
          <cell r="N730">
            <v>1.1027011276100109E-3</v>
          </cell>
          <cell r="O730">
            <v>1.0602763728076747E-3</v>
          </cell>
          <cell r="P730">
            <v>1.7925375516105427E-3</v>
          </cell>
        </row>
        <row r="731">
          <cell r="B731" t="str">
            <v>G-INTC-EXP00-AT</v>
          </cell>
          <cell r="C731" t="str">
            <v>VAR_fin</v>
          </cell>
          <cell r="D731" t="str">
            <v>ELC</v>
          </cell>
          <cell r="E731">
            <v>6.2295795519978991</v>
          </cell>
          <cell r="F731">
            <v>4.7857812604658011E-3</v>
          </cell>
          <cell r="G731">
            <v>6.753549205459378E-3</v>
          </cell>
          <cell r="H731">
            <v>1.7949673013124348E-3</v>
          </cell>
          <cell r="I731">
            <v>2.1402266683735265E-3</v>
          </cell>
          <cell r="J731">
            <v>1.8809293927935873E-3</v>
          </cell>
          <cell r="K731">
            <v>1.2567858545592197E-3</v>
          </cell>
          <cell r="L731">
            <v>1.1249207194921065E-3</v>
          </cell>
          <cell r="M731">
            <v>9.813554585425782E-4</v>
          </cell>
          <cell r="N731">
            <v>1.1027011276100109E-3</v>
          </cell>
          <cell r="O731">
            <v>1.0602763728076747E-3</v>
          </cell>
          <cell r="P731">
            <v>1.7925375516105427E-3</v>
          </cell>
        </row>
        <row r="732">
          <cell r="B732" t="str">
            <v>G-INTC-EXP00-AT</v>
          </cell>
          <cell r="C732" t="str">
            <v>VAR_ncap</v>
          </cell>
          <cell r="D732" t="str">
            <v>-</v>
          </cell>
          <cell r="E732">
            <v>2.1024352890981401E-5</v>
          </cell>
          <cell r="F732">
            <v>1.8214639162373899E-5</v>
          </cell>
          <cell r="G732">
            <v>2.2443457113149499E-5</v>
          </cell>
          <cell r="H732">
            <v>1.9992911107983399E-5</v>
          </cell>
          <cell r="I732">
            <v>1.9203382174655501E-5</v>
          </cell>
          <cell r="J732">
            <v>2.1259203977521002E-5</v>
          </cell>
          <cell r="K732">
            <v>1.8501506773134E-5</v>
          </cell>
          <cell r="L732">
            <v>1.4002106920363501E-5</v>
          </cell>
          <cell r="M732">
            <v>1.83367677864968E-5</v>
          </cell>
          <cell r="N732">
            <v>1.9751054117502498E-3</v>
          </cell>
        </row>
        <row r="733">
          <cell r="B733" t="str">
            <v>G-INTC-EXP00-AT</v>
          </cell>
          <cell r="C733" t="str">
            <v>VAR_cap</v>
          </cell>
          <cell r="D733" t="str">
            <v>-</v>
          </cell>
          <cell r="E733">
            <v>0.24073473475087692</v>
          </cell>
          <cell r="F733">
            <v>3.4335357774299968E-3</v>
          </cell>
          <cell r="G733">
            <v>3.4116288834200592E-3</v>
          </cell>
          <cell r="H733">
            <v>3.3985808087788616E-3</v>
          </cell>
          <cell r="I733">
            <v>3.4244314387426034E-3</v>
          </cell>
          <cell r="J733">
            <v>3.4197396141646408E-3</v>
          </cell>
          <cell r="K733">
            <v>3.4215963234849323E-3</v>
          </cell>
          <cell r="L733">
            <v>3.4207219055666371E-3</v>
          </cell>
          <cell r="M733">
            <v>3.4146980278868533E-3</v>
          </cell>
          <cell r="N733">
            <v>3.4136872642194227E-3</v>
          </cell>
          <cell r="O733">
            <v>3.4002501730567847E-3</v>
          </cell>
          <cell r="P733">
            <v>5.3496963685466525E-3</v>
          </cell>
        </row>
        <row r="734">
          <cell r="B734" t="str">
            <v>G-INTC-IMP00-DE</v>
          </cell>
          <cell r="C734" t="str">
            <v>VAR_fout</v>
          </cell>
          <cell r="D734" t="str">
            <v>ELC</v>
          </cell>
          <cell r="E734">
            <v>46.398500568096942</v>
          </cell>
          <cell r="F734">
            <v>27.390777960645675</v>
          </cell>
          <cell r="G734">
            <v>22.641806630392018</v>
          </cell>
          <cell r="H734">
            <v>25.449033229315045</v>
          </cell>
          <cell r="I734">
            <v>17.752563842743232</v>
          </cell>
          <cell r="J734">
            <v>17.751348331978996</v>
          </cell>
          <cell r="K734">
            <v>12.446628408742002</v>
          </cell>
          <cell r="L734">
            <v>7.598504374101938</v>
          </cell>
          <cell r="M734">
            <v>3.7514798642231275</v>
          </cell>
          <cell r="N734">
            <v>1.4249359995603141</v>
          </cell>
          <cell r="O734">
            <v>1.1298046419516652</v>
          </cell>
          <cell r="P734">
            <v>1.6561820220495256</v>
          </cell>
        </row>
        <row r="735">
          <cell r="B735" t="str">
            <v>G-INTC-IMP00-DE</v>
          </cell>
          <cell r="C735" t="str">
            <v>VAR_fin</v>
          </cell>
          <cell r="D735" t="str">
            <v>ELC_I-DE</v>
          </cell>
          <cell r="E735">
            <v>46.398500568096942</v>
          </cell>
          <cell r="F735">
            <v>27.390777960645675</v>
          </cell>
          <cell r="G735">
            <v>22.641806630392018</v>
          </cell>
          <cell r="H735">
            <v>25.449033229315045</v>
          </cell>
          <cell r="I735">
            <v>17.752563842743232</v>
          </cell>
          <cell r="J735">
            <v>17.751348331978996</v>
          </cell>
          <cell r="K735">
            <v>12.446628408742002</v>
          </cell>
          <cell r="L735">
            <v>7.598504374101938</v>
          </cell>
          <cell r="M735">
            <v>3.7514798642231275</v>
          </cell>
          <cell r="N735">
            <v>1.4249359995603141</v>
          </cell>
          <cell r="O735">
            <v>1.1298046419516652</v>
          </cell>
          <cell r="P735">
            <v>1.6561820220495256</v>
          </cell>
        </row>
        <row r="736">
          <cell r="B736" t="str">
            <v>G-INTC-IMP00-DE</v>
          </cell>
          <cell r="C736" t="str">
            <v>VAR_ncap</v>
          </cell>
          <cell r="D736" t="str">
            <v>-</v>
          </cell>
          <cell r="E736">
            <v>2.3616399133153099E-5</v>
          </cell>
          <cell r="F736">
            <v>2.2057941864050899E-5</v>
          </cell>
          <cell r="G736">
            <v>3.3294265792844199E-5</v>
          </cell>
          <cell r="H736">
            <v>3.5626503475579303E-5</v>
          </cell>
          <cell r="I736">
            <v>7.2224530376326399E-5</v>
          </cell>
          <cell r="J736">
            <v>4.0383663112594602E-5</v>
          </cell>
          <cell r="K736">
            <v>1.5266619613460899E-4</v>
          </cell>
          <cell r="L736">
            <v>1.0664050709804E-4</v>
          </cell>
          <cell r="M736">
            <v>0.164393797513292</v>
          </cell>
          <cell r="N736">
            <v>8.3311655390183106E-2</v>
          </cell>
        </row>
        <row r="737">
          <cell r="B737" t="str">
            <v>G-INTC-IMP00-DE</v>
          </cell>
          <cell r="C737" t="str">
            <v>VAR_cap</v>
          </cell>
          <cell r="D737" t="str">
            <v>-</v>
          </cell>
          <cell r="E737">
            <v>1.8813215030913601</v>
          </cell>
          <cell r="F737">
            <v>1.7633802085713701</v>
          </cell>
          <cell r="G737">
            <v>1.7633165044161101</v>
          </cell>
          <cell r="H737">
            <v>1.7633121058207246</v>
          </cell>
          <cell r="I737">
            <v>1.7633401598808633</v>
          </cell>
          <cell r="J737">
            <v>1.7633407152904357</v>
          </cell>
          <cell r="K737">
            <v>1.7633829406884041</v>
          </cell>
          <cell r="L737">
            <v>1.6272747386816349</v>
          </cell>
          <cell r="M737">
            <v>0.64711871395699561</v>
          </cell>
          <cell r="N737">
            <v>0.20770994772225992</v>
          </cell>
          <cell r="O737">
            <v>0.16475113912874148</v>
          </cell>
          <cell r="P737">
            <v>0.24802848725485616</v>
          </cell>
        </row>
        <row r="738">
          <cell r="B738" t="str">
            <v>RHEM-SHSTG-CHPWOD</v>
          </cell>
          <cell r="C738" t="str">
            <v>VAR_fout</v>
          </cell>
          <cell r="D738" t="str">
            <v>AUX_REM-CHPWOD_OUT</v>
          </cell>
          <cell r="E738">
            <v>9.1474421589586387E-5</v>
          </cell>
          <cell r="F738">
            <v>1.1792353013361764E-4</v>
          </cell>
          <cell r="G738">
            <v>1.2611961850734709E-4</v>
          </cell>
          <cell r="H738">
            <v>5.1862175986180726E-3</v>
          </cell>
          <cell r="I738">
            <v>9.238491172133368E-3</v>
          </cell>
          <cell r="J738">
            <v>1.6279119623656042E-2</v>
          </cell>
          <cell r="K738">
            <v>2.24390809814079E-2</v>
          </cell>
          <cell r="L738">
            <v>2.8762349398593821E-2</v>
          </cell>
          <cell r="M738">
            <v>4.4099054044293984E-2</v>
          </cell>
          <cell r="N738">
            <v>3.7310984089550532E-2</v>
          </cell>
          <cell r="O738">
            <v>2.924758071583658E-2</v>
          </cell>
          <cell r="P738">
            <v>3.885404035975993E-2</v>
          </cell>
        </row>
        <row r="739">
          <cell r="B739" t="str">
            <v>RHEM-SHSTG-CHPWOD</v>
          </cell>
          <cell r="C739" t="str">
            <v>VAR_fout</v>
          </cell>
          <cell r="D739" t="str">
            <v>RHEM_LTH_CHPWOD</v>
          </cell>
          <cell r="E739">
            <v>9.1474421589586157E-5</v>
          </cell>
          <cell r="F739">
            <v>1.1800214582037319E-4</v>
          </cell>
          <cell r="G739">
            <v>1.262509931099587E-4</v>
          </cell>
          <cell r="H739">
            <v>5.1862175986180726E-3</v>
          </cell>
          <cell r="I739">
            <v>9.2469824324018495E-3</v>
          </cell>
          <cell r="J739">
            <v>1.6279119623655986E-2</v>
          </cell>
          <cell r="K739">
            <v>2.2457413563908974E-2</v>
          </cell>
          <cell r="L739">
            <v>2.8762349398593803E-2</v>
          </cell>
          <cell r="M739">
            <v>4.4099054044293963E-2</v>
          </cell>
          <cell r="N739">
            <v>3.7310984089550504E-2</v>
          </cell>
          <cell r="O739">
            <v>2.9247580715836535E-2</v>
          </cell>
          <cell r="P739">
            <v>3.8854040359759916E-2</v>
          </cell>
        </row>
        <row r="740">
          <cell r="B740" t="str">
            <v>RHEM-SHSTG-CHPWOD</v>
          </cell>
          <cell r="C740" t="str">
            <v>VAR_fin</v>
          </cell>
          <cell r="D740" t="str">
            <v>AUX_REM-CHPWOD_IN</v>
          </cell>
          <cell r="E740">
            <v>7.1769310908632712E-5</v>
          </cell>
          <cell r="F740">
            <v>8.1952548762466868E-5</v>
          </cell>
          <cell r="G740">
            <v>9.2467364407646319E-5</v>
          </cell>
          <cell r="H740">
            <v>6.4890465712669123E-3</v>
          </cell>
          <cell r="I740">
            <v>1.1214738127474169E-2</v>
          </cell>
          <cell r="J740">
            <v>1.9158180013231302E-2</v>
          </cell>
          <cell r="K740">
            <v>2.5671890074834981E-2</v>
          </cell>
          <cell r="L740">
            <v>3.1964440572038746E-2</v>
          </cell>
          <cell r="M740">
            <v>4.9005223511305519E-2</v>
          </cell>
          <cell r="N740">
            <v>4.1462923562080166E-2</v>
          </cell>
          <cell r="O740">
            <v>3.25035864797181E-2</v>
          </cell>
          <cell r="P740">
            <v>4.3177430528880227E-2</v>
          </cell>
        </row>
        <row r="741">
          <cell r="B741" t="str">
            <v>RHEM-SHSTG-CHPWOD</v>
          </cell>
          <cell r="C741" t="str">
            <v>VAR_fin</v>
          </cell>
          <cell r="D741" t="str">
            <v>RHEM_LTH_CHPWOD</v>
          </cell>
          <cell r="E741">
            <v>7.1769310908632712E-5</v>
          </cell>
          <cell r="F741">
            <v>8.1952548762466868E-5</v>
          </cell>
          <cell r="G741">
            <v>9.2467364407646319E-5</v>
          </cell>
          <cell r="H741">
            <v>6.4890465712669123E-3</v>
          </cell>
          <cell r="I741">
            <v>1.1214738127474169E-2</v>
          </cell>
          <cell r="J741">
            <v>1.9158180013231302E-2</v>
          </cell>
          <cell r="K741">
            <v>2.5671890074834981E-2</v>
          </cell>
          <cell r="L741">
            <v>3.1964440572038746E-2</v>
          </cell>
          <cell r="M741">
            <v>4.9005223511305519E-2</v>
          </cell>
          <cell r="N741">
            <v>4.1462923562080166E-2</v>
          </cell>
          <cell r="O741">
            <v>3.25035864797181E-2</v>
          </cell>
          <cell r="P741">
            <v>4.3177430528880227E-2</v>
          </cell>
        </row>
        <row r="742">
          <cell r="B742" t="str">
            <v>RHEM-SHSTG-CHPWOD</v>
          </cell>
          <cell r="C742" t="str">
            <v>VAR_ncap</v>
          </cell>
          <cell r="D742" t="str">
            <v>-</v>
          </cell>
          <cell r="E742">
            <v>1.42919172055129E-2</v>
          </cell>
          <cell r="F742">
            <v>3.5427593716229398E-4</v>
          </cell>
          <cell r="G742">
            <v>6.1005521344513697E-4</v>
          </cell>
          <cell r="H742">
            <v>5.2430708447635495E-4</v>
          </cell>
          <cell r="I742">
            <v>1.64827203372729E-2</v>
          </cell>
          <cell r="J742">
            <v>6.6977766708889901E-3</v>
          </cell>
          <cell r="K742">
            <v>1.1649946178765001E-3</v>
          </cell>
          <cell r="L742">
            <v>2.6457090167707701E-2</v>
          </cell>
          <cell r="M742">
            <v>7.3986039477725598E-4</v>
          </cell>
          <cell r="N742">
            <v>1.8068450445093899E-2</v>
          </cell>
          <cell r="O742">
            <v>1.16925627850595E-2</v>
          </cell>
          <cell r="P742">
            <v>4.34736043915969E-2</v>
          </cell>
        </row>
        <row r="743">
          <cell r="B743" t="str">
            <v>RHEM-SHSTG-CHPWOD</v>
          </cell>
          <cell r="C743" t="str">
            <v>VAR_cap</v>
          </cell>
          <cell r="D743" t="str">
            <v>-</v>
          </cell>
          <cell r="E743">
            <v>1.42919172055129E-2</v>
          </cell>
          <cell r="F743">
            <v>1.4601686203247902E-2</v>
          </cell>
          <cell r="G743">
            <v>1.5097808612720139E-2</v>
          </cell>
          <cell r="H743">
            <v>1.5439955552914744E-2</v>
          </cell>
          <cell r="I743">
            <v>2.1073229234320194E-2</v>
          </cell>
          <cell r="J743">
            <v>2.3458414522494208E-2</v>
          </cell>
          <cell r="K743">
            <v>2.4081777896982813E-2</v>
          </cell>
          <cell r="L743">
            <v>3.4034566790307391E-2</v>
          </cell>
          <cell r="M743">
            <v>2.8750232234055109E-2</v>
          </cell>
          <cell r="N743">
            <v>4.4860976475747855E-2</v>
          </cell>
          <cell r="O743">
            <v>3.44156357784203E-2</v>
          </cell>
          <cell r="P743">
            <v>7.2878898627434824E-2</v>
          </cell>
        </row>
        <row r="744">
          <cell r="B744" t="str">
            <v>RHNM-CHPGFC</v>
          </cell>
          <cell r="C744" t="str">
            <v>VAR_fout</v>
          </cell>
          <cell r="D744" t="str">
            <v>CO2_R</v>
          </cell>
          <cell r="M744">
            <v>1.4076085165957799</v>
          </cell>
          <cell r="N744">
            <v>1.90392944978789</v>
          </cell>
          <cell r="O744">
            <v>1.4154374618118299</v>
          </cell>
          <cell r="P744">
            <v>2.41715990061074</v>
          </cell>
        </row>
        <row r="745">
          <cell r="B745" t="str">
            <v>RHNM-CHPGFC</v>
          </cell>
          <cell r="C745" t="str">
            <v>VAR_fout</v>
          </cell>
          <cell r="D745" t="str">
            <v>RHNM_NKEV_GAS_ELC_CHP</v>
          </cell>
          <cell r="M745">
            <v>1.1230919015391833E-2</v>
          </cell>
          <cell r="N745">
            <v>1.51909264610736E-2</v>
          </cell>
          <cell r="O745">
            <v>1.1293384003817781E-2</v>
          </cell>
          <cell r="P745">
            <v>1.9285850270830414E-2</v>
          </cell>
        </row>
        <row r="746">
          <cell r="B746" t="str">
            <v>RHNM-CHPGFC</v>
          </cell>
          <cell r="C746" t="str">
            <v>VAR_fout</v>
          </cell>
          <cell r="D746" t="str">
            <v>RHNM_LTH_CHPNGA</v>
          </cell>
          <cell r="M746">
            <v>1.1230919015391833E-2</v>
          </cell>
          <cell r="N746">
            <v>1.51909264610736E-2</v>
          </cell>
          <cell r="O746">
            <v>1.1293384003817781E-2</v>
          </cell>
          <cell r="P746">
            <v>1.9285850270830414E-2</v>
          </cell>
        </row>
        <row r="747">
          <cell r="B747" t="str">
            <v>RHNM-CHPGFC</v>
          </cell>
          <cell r="C747" t="str">
            <v>VAR_fin</v>
          </cell>
          <cell r="D747" t="str">
            <v>RNGA</v>
          </cell>
          <cell r="M747">
            <v>2.4957597811981848E-2</v>
          </cell>
          <cell r="N747">
            <v>3.3757614357941328E-2</v>
          </cell>
          <cell r="O747">
            <v>2.5096408897372816E-2</v>
          </cell>
          <cell r="P747">
            <v>4.2857445046289792E-2</v>
          </cell>
        </row>
        <row r="748">
          <cell r="B748" t="str">
            <v>RHNM-CHPGFC</v>
          </cell>
          <cell r="C748" t="str">
            <v>VAR_ncap</v>
          </cell>
          <cell r="D748" t="str">
            <v>-</v>
          </cell>
          <cell r="M748">
            <v>1.03906624196392E-3</v>
          </cell>
          <cell r="N748">
            <v>4.5178233519526902E-4</v>
          </cell>
          <cell r="O748">
            <v>8.8779867831739801E-6</v>
          </cell>
          <cell r="P748">
            <v>9.7486365983203999E-4</v>
          </cell>
        </row>
        <row r="749">
          <cell r="B749" t="str">
            <v>RHNM-CHPGFC</v>
          </cell>
          <cell r="C749" t="str">
            <v>VAR_cap</v>
          </cell>
          <cell r="D749" t="str">
            <v>-</v>
          </cell>
          <cell r="M749">
            <v>1.03906624196392E-3</v>
          </cell>
          <cell r="N749">
            <v>1.4897157857567155E-3</v>
          </cell>
          <cell r="O749">
            <v>1.4949724527781752E-3</v>
          </cell>
          <cell r="P749">
            <v>2.4627220078285721E-3</v>
          </cell>
        </row>
        <row r="750">
          <cell r="B750" t="str">
            <v>G-INTC-EXP00-FR</v>
          </cell>
          <cell r="C750" t="str">
            <v>VAR_fout</v>
          </cell>
          <cell r="D750" t="str">
            <v>ELC_E-FR</v>
          </cell>
          <cell r="E750">
            <v>12.75338361594167</v>
          </cell>
          <cell r="F750">
            <v>3.8447095653766426E-3</v>
          </cell>
          <cell r="G750">
            <v>3.7981727477261851E-3</v>
          </cell>
          <cell r="H750">
            <v>2.0029366377449982E-3</v>
          </cell>
          <cell r="I750">
            <v>3.112607419395176E-3</v>
          </cell>
          <cell r="J750">
            <v>3.9058307180362072E-3</v>
          </cell>
          <cell r="K750">
            <v>5.7203806897702407E-3</v>
          </cell>
          <cell r="L750">
            <v>5.4640012667340277E-3</v>
          </cell>
          <cell r="M750">
            <v>4.5269358621364032E-3</v>
          </cell>
          <cell r="N750">
            <v>4.9463477491368361E-3</v>
          </cell>
          <cell r="O750">
            <v>4.7155109506108279E-3</v>
          </cell>
          <cell r="P750">
            <v>6.8216085433906544E-3</v>
          </cell>
        </row>
        <row r="751">
          <cell r="B751" t="str">
            <v>G-INTC-EXP00-FR</v>
          </cell>
          <cell r="C751" t="str">
            <v>VAR_fin</v>
          </cell>
          <cell r="D751" t="str">
            <v>ELC</v>
          </cell>
          <cell r="E751">
            <v>12.75338361594167</v>
          </cell>
          <cell r="F751">
            <v>3.8447095653766426E-3</v>
          </cell>
          <cell r="G751">
            <v>3.7981727477261851E-3</v>
          </cell>
          <cell r="H751">
            <v>2.0029366377449982E-3</v>
          </cell>
          <cell r="I751">
            <v>3.112607419395176E-3</v>
          </cell>
          <cell r="J751">
            <v>3.9058307180362072E-3</v>
          </cell>
          <cell r="K751">
            <v>5.7203806897702407E-3</v>
          </cell>
          <cell r="L751">
            <v>5.4640012667340277E-3</v>
          </cell>
          <cell r="M751">
            <v>4.5269358621364032E-3</v>
          </cell>
          <cell r="N751">
            <v>4.9463477491368361E-3</v>
          </cell>
          <cell r="O751">
            <v>4.7155109506108279E-3</v>
          </cell>
          <cell r="P751">
            <v>6.8216085433906544E-3</v>
          </cell>
        </row>
        <row r="752">
          <cell r="B752" t="str">
            <v>G-INTC-EXP00-FR</v>
          </cell>
          <cell r="C752" t="str">
            <v>VAR_ncap</v>
          </cell>
          <cell r="D752" t="str">
            <v>-</v>
          </cell>
          <cell r="E752">
            <v>2.7878248651645399E-5</v>
          </cell>
          <cell r="F752">
            <v>2.33262072901444E-5</v>
          </cell>
          <cell r="G752">
            <v>2.9786686762442802E-5</v>
          </cell>
          <cell r="H752">
            <v>3.52282245251735E-5</v>
          </cell>
          <cell r="I752">
            <v>6.8017108509714393E-5</v>
          </cell>
          <cell r="J752">
            <v>4.4688750945371102E-5</v>
          </cell>
          <cell r="K752">
            <v>1.9356464277932599E-5</v>
          </cell>
          <cell r="L752">
            <v>1.43399684091348E-5</v>
          </cell>
          <cell r="M752">
            <v>1.7608703765058699E-5</v>
          </cell>
          <cell r="N752">
            <v>1.4253134526394299E-3</v>
          </cell>
        </row>
        <row r="753">
          <cell r="B753" t="str">
            <v>G-INTC-EXP00-FR</v>
          </cell>
          <cell r="C753" t="str">
            <v>VAR_cap</v>
          </cell>
          <cell r="D753" t="str">
            <v>-</v>
          </cell>
          <cell r="E753">
            <v>1.2999784845008433</v>
          </cell>
          <cell r="F753">
            <v>4.1411267821600539E-3</v>
          </cell>
          <cell r="G753">
            <v>4.1167508357899951E-3</v>
          </cell>
          <cell r="H753">
            <v>4.1262439573677145E-3</v>
          </cell>
          <cell r="I753">
            <v>4.1590140516265528E-3</v>
          </cell>
          <cell r="J753">
            <v>4.1696435445195412E-3</v>
          </cell>
          <cell r="K753">
            <v>4.2212928067044686E-3</v>
          </cell>
          <cell r="L753">
            <v>4.2520863045445445E-3</v>
          </cell>
          <cell r="M753">
            <v>4.2374751676224065E-3</v>
          </cell>
          <cell r="N753">
            <v>4.2318644771297542E-3</v>
          </cell>
          <cell r="O753">
            <v>4.2132150899467646E-3</v>
          </cell>
          <cell r="P753">
            <v>5.6092073438360757E-3</v>
          </cell>
        </row>
        <row r="754">
          <cell r="B754" t="str">
            <v>RHNM-EBAT</v>
          </cell>
          <cell r="C754" t="str">
            <v>VAR_fout</v>
          </cell>
          <cell r="D754" t="str">
            <v>RHNM_ELC</v>
          </cell>
          <cell r="E754">
            <v>7.8104356637331944E-3</v>
          </cell>
          <cell r="F754">
            <v>7.8280264686539647E-3</v>
          </cell>
          <cell r="G754">
            <v>7.8519024646133938E-3</v>
          </cell>
          <cell r="H754">
            <v>4.7283658542731956E-2</v>
          </cell>
          <cell r="I754">
            <v>8.2014499617883665E-2</v>
          </cell>
          <cell r="J754">
            <v>0.12036332487521297</v>
          </cell>
          <cell r="K754">
            <v>0.14644012924516192</v>
          </cell>
          <cell r="L754">
            <v>0.11040666762164404</v>
          </cell>
          <cell r="M754">
            <v>0.14694824739109594</v>
          </cell>
          <cell r="N754">
            <v>0.15966089643380696</v>
          </cell>
          <cell r="O754">
            <v>0.16497511161410205</v>
          </cell>
          <cell r="P754">
            <v>0.17892538813155007</v>
          </cell>
        </row>
        <row r="755">
          <cell r="B755" t="str">
            <v>RHNM-EBAT</v>
          </cell>
          <cell r="C755" t="str">
            <v>VAR_fout</v>
          </cell>
          <cell r="D755" t="str">
            <v>AUX_RHNM-EBAT_OUT</v>
          </cell>
          <cell r="E755">
            <v>7.8104356637332039E-3</v>
          </cell>
          <cell r="F755">
            <v>7.8280264686539716E-3</v>
          </cell>
          <cell r="G755">
            <v>7.8519024646134007E-3</v>
          </cell>
          <cell r="H755">
            <v>4.7283658542731997E-2</v>
          </cell>
          <cell r="I755">
            <v>8.2014499617883749E-2</v>
          </cell>
          <cell r="J755">
            <v>0.12036332487521306</v>
          </cell>
          <cell r="K755">
            <v>0.14644012924516206</v>
          </cell>
          <cell r="L755">
            <v>0.1104066676216441</v>
          </cell>
          <cell r="M755">
            <v>0.14694824739109613</v>
          </cell>
          <cell r="N755">
            <v>0.15966089643380715</v>
          </cell>
          <cell r="O755">
            <v>0.16497511161410219</v>
          </cell>
          <cell r="P755">
            <v>0.17892538813155029</v>
          </cell>
        </row>
        <row r="756">
          <cell r="B756" t="str">
            <v>RHNM-EBAT</v>
          </cell>
          <cell r="C756" t="str">
            <v>VAR_fin</v>
          </cell>
          <cell r="D756" t="str">
            <v>RHNM_ELC</v>
          </cell>
          <cell r="E756">
            <v>8.645651942192847E-3</v>
          </cell>
          <cell r="F756">
            <v>8.6651049940952001E-3</v>
          </cell>
          <cell r="G756">
            <v>8.6897372671000603E-3</v>
          </cell>
          <cell r="H756">
            <v>5.2295928172619362E-2</v>
          </cell>
          <cell r="I756">
            <v>9.0703542665664841E-2</v>
          </cell>
          <cell r="J756">
            <v>0.133112158499577</v>
          </cell>
          <cell r="K756">
            <v>0.16194957845391458</v>
          </cell>
          <cell r="L756">
            <v>0.12210152665794451</v>
          </cell>
          <cell r="M756">
            <v>0.16251148842389493</v>
          </cell>
          <cell r="N756">
            <v>0.1765699594687305</v>
          </cell>
          <cell r="O756">
            <v>0.18244676295691059</v>
          </cell>
          <cell r="P756">
            <v>0.19787496199270535</v>
          </cell>
        </row>
        <row r="757">
          <cell r="B757" t="str">
            <v>RHNM-EBAT</v>
          </cell>
          <cell r="C757" t="str">
            <v>VAR_fin</v>
          </cell>
          <cell r="D757" t="str">
            <v>AUX_RHNM-EBAT_IN</v>
          </cell>
          <cell r="E757">
            <v>8.645651942192847E-3</v>
          </cell>
          <cell r="F757">
            <v>8.6651049940952001E-3</v>
          </cell>
          <cell r="G757">
            <v>8.6897372671000603E-3</v>
          </cell>
          <cell r="H757">
            <v>5.2295928172619362E-2</v>
          </cell>
          <cell r="I757">
            <v>9.0703542665664841E-2</v>
          </cell>
          <cell r="J757">
            <v>0.133112158499577</v>
          </cell>
          <cell r="K757">
            <v>0.16194957845391458</v>
          </cell>
          <cell r="L757">
            <v>0.12210152665794451</v>
          </cell>
          <cell r="M757">
            <v>0.16251148842389493</v>
          </cell>
          <cell r="N757">
            <v>0.1765699594687305</v>
          </cell>
          <cell r="O757">
            <v>0.18244676295691059</v>
          </cell>
          <cell r="P757">
            <v>0.19787496199270535</v>
          </cell>
        </row>
        <row r="758">
          <cell r="B758" t="str">
            <v>RHNM-EBAT</v>
          </cell>
          <cell r="C758" t="str">
            <v>VAR_ncap</v>
          </cell>
          <cell r="D758" t="str">
            <v>-</v>
          </cell>
          <cell r="E758">
            <v>3.2080358159826002E-3</v>
          </cell>
          <cell r="F758">
            <v>6.5784350523798003E-6</v>
          </cell>
          <cell r="G758">
            <v>1.83213716478539E-5</v>
          </cell>
          <cell r="H758">
            <v>1.7070262221476201E-2</v>
          </cell>
          <cell r="I758">
            <v>1.6580367992142402E-2</v>
          </cell>
          <cell r="J758">
            <v>2.9262220983922199E-2</v>
          </cell>
          <cell r="K758">
            <v>2.2212142214497299E-2</v>
          </cell>
          <cell r="L758">
            <v>2.94865150528879E-2</v>
          </cell>
          <cell r="M758">
            <v>2.07437387828034E-2</v>
          </cell>
          <cell r="N758">
            <v>2.9596574962089801E-2</v>
          </cell>
          <cell r="O758">
            <v>3.4359692014919403E-2</v>
          </cell>
          <cell r="P758">
            <v>1.90381515407913E-2</v>
          </cell>
        </row>
        <row r="759">
          <cell r="B759" t="str">
            <v>RHNM-EBAT</v>
          </cell>
          <cell r="C759" t="str">
            <v>VAR_cap</v>
          </cell>
          <cell r="D759" t="str">
            <v>-</v>
          </cell>
          <cell r="E759">
            <v>3.2105628409064353E-3</v>
          </cell>
          <cell r="F759">
            <v>3.215873067364814E-3</v>
          </cell>
          <cell r="G759">
            <v>3.231423166599713E-3</v>
          </cell>
          <cell r="H759">
            <v>1.9435014138560892E-2</v>
          </cell>
          <cell r="I759">
            <v>3.3656802268620736E-2</v>
          </cell>
          <cell r="J759">
            <v>4.9423520984679802E-2</v>
          </cell>
          <cell r="K759">
            <v>6.0067444832126164E-2</v>
          </cell>
          <cell r="L759">
            <v>6.1686744403531904E-2</v>
          </cell>
          <cell r="M759">
            <v>6.0216334122530538E-2</v>
          </cell>
          <cell r="N759">
            <v>6.5438181688909469E-2</v>
          </cell>
          <cell r="O759">
            <v>6.7623643571675079E-2</v>
          </cell>
          <cell r="P759">
            <v>7.3357875476515899E-2</v>
          </cell>
        </row>
        <row r="760">
          <cell r="B760" t="str">
            <v>ITOT-CHPWST</v>
          </cell>
          <cell r="C760" t="str">
            <v>VAR_fout</v>
          </cell>
          <cell r="D760" t="str">
            <v>ITOT_LTH_CHP</v>
          </cell>
          <cell r="E760">
            <v>1.9352017140458042</v>
          </cell>
          <cell r="F760">
            <v>1.9672809560874751</v>
          </cell>
          <cell r="G760">
            <v>2.550484023518548</v>
          </cell>
          <cell r="H760">
            <v>2.2435265149271366</v>
          </cell>
          <cell r="I760">
            <v>1.9428543095440678</v>
          </cell>
          <cell r="J760">
            <v>1.5126849083340974</v>
          </cell>
          <cell r="K760">
            <v>1.0065819626805866E-2</v>
          </cell>
          <cell r="L760">
            <v>2.8699866749026482E-3</v>
          </cell>
          <cell r="M760">
            <v>4.651430157434691E-3</v>
          </cell>
          <cell r="N760">
            <v>3.7070242312167018E-3</v>
          </cell>
          <cell r="O760">
            <v>2.0313774852185997E-3</v>
          </cell>
          <cell r="P760">
            <v>1.1272488106144054E-3</v>
          </cell>
        </row>
        <row r="761">
          <cell r="B761" t="str">
            <v>ITOT-CHPWST</v>
          </cell>
          <cell r="C761" t="str">
            <v>VAR_fout</v>
          </cell>
          <cell r="D761" t="str">
            <v>ITOT_KEV_WST_ELC_CHP</v>
          </cell>
          <cell r="E761">
            <v>0.23009019614526777</v>
          </cell>
          <cell r="F761">
            <v>0.24359403104307967</v>
          </cell>
          <cell r="G761">
            <v>0.33673195015686208</v>
          </cell>
          <cell r="H761">
            <v>0.33297461120744232</v>
          </cell>
          <cell r="I761">
            <v>0.32921728209123308</v>
          </cell>
          <cell r="J761">
            <v>0.29865217788042026</v>
          </cell>
          <cell r="K761">
            <v>2.3803899635653309E-3</v>
          </cell>
          <cell r="L761">
            <v>8.46042881328534E-4</v>
          </cell>
          <cell r="M761">
            <v>1.3711943010425208E-3</v>
          </cell>
          <cell r="N761">
            <v>1.0927930394797609E-3</v>
          </cell>
          <cell r="O761">
            <v>5.9882942164480701E-4</v>
          </cell>
          <cell r="P761">
            <v>3.3230148420069746E-4</v>
          </cell>
        </row>
        <row r="762">
          <cell r="B762" t="str">
            <v>ITOT-CHPWST</v>
          </cell>
          <cell r="C762" t="str">
            <v>VAR_fout</v>
          </cell>
          <cell r="D762" t="str">
            <v>CO2_I</v>
          </cell>
          <cell r="E762">
            <v>344.50747039703299</v>
          </cell>
          <cell r="F762">
            <v>364.72858192034198</v>
          </cell>
          <cell r="G762">
            <v>504.23412083357499</v>
          </cell>
          <cell r="H762">
            <v>498.60775095405597</v>
          </cell>
          <cell r="I762">
            <v>492.98139579912799</v>
          </cell>
          <cell r="J762">
            <v>447.21214686760698</v>
          </cell>
          <cell r="K762">
            <v>3.5644786304367599</v>
          </cell>
          <cell r="L762">
            <v>1.2668940035404199</v>
          </cell>
          <cell r="M762">
            <v>2.0532739841173502</v>
          </cell>
          <cell r="N762">
            <v>1.63638626289677</v>
          </cell>
          <cell r="O762">
            <v>0.89670798037337596</v>
          </cell>
          <cell r="P762">
            <v>0.49759978718852399</v>
          </cell>
        </row>
        <row r="763">
          <cell r="B763" t="str">
            <v>ITOT-CHPWST</v>
          </cell>
          <cell r="C763" t="str">
            <v>VAR_fin</v>
          </cell>
          <cell r="D763" t="str">
            <v>IWST</v>
          </cell>
          <cell r="E763">
            <v>3.7123649827266476</v>
          </cell>
          <cell r="F763">
            <v>3.9302648913829836</v>
          </cell>
          <cell r="G763">
            <v>5.4335573365687013</v>
          </cell>
          <cell r="H763">
            <v>5.3729283507980217</v>
          </cell>
          <cell r="I763">
            <v>5.3122995236974955</v>
          </cell>
          <cell r="J763">
            <v>4.819096410211281</v>
          </cell>
          <cell r="K763">
            <v>3.8410330069361676E-2</v>
          </cell>
          <cell r="L763">
            <v>1.365187503815104E-2</v>
          </cell>
          <cell r="M763">
            <v>2.2125797242643856E-2</v>
          </cell>
          <cell r="N763">
            <v>1.7633472660525507E-2</v>
          </cell>
          <cell r="O763">
            <v>9.6628015126441341E-3</v>
          </cell>
          <cell r="P763">
            <v>5.362066672290125E-3</v>
          </cell>
        </row>
        <row r="764">
          <cell r="B764" t="str">
            <v>ITOT-CHPWST</v>
          </cell>
          <cell r="C764" t="str">
            <v>VAR_ncap</v>
          </cell>
          <cell r="D764" t="str">
            <v>-</v>
          </cell>
          <cell r="F764">
            <v>2.5540861318555499E-6</v>
          </cell>
          <cell r="G764">
            <v>6.55058198946499E-6</v>
          </cell>
          <cell r="H764">
            <v>1.4949334615496101E-3</v>
          </cell>
          <cell r="I764">
            <v>5.05374663094921E-3</v>
          </cell>
          <cell r="J764">
            <v>3.81815121979634E-6</v>
          </cell>
          <cell r="K764">
            <v>2.3163827256998202E-6</v>
          </cell>
          <cell r="L764">
            <v>3.4171875912093502E-6</v>
          </cell>
          <cell r="M764">
            <v>2.2988570127969001E-6</v>
          </cell>
          <cell r="N764">
            <v>1.01016484090051E-5</v>
          </cell>
          <cell r="O764">
            <v>1.6956998303982701E-4</v>
          </cell>
          <cell r="P764">
            <v>1.7823570702043699E-4</v>
          </cell>
        </row>
        <row r="765">
          <cell r="B765" t="str">
            <v>ITOT-CHPWST</v>
          </cell>
          <cell r="C765" t="str">
            <v>VAR_cap</v>
          </cell>
          <cell r="D765" t="str">
            <v>-</v>
          </cell>
          <cell r="E765">
            <v>4.6950906440452647E-2</v>
          </cell>
          <cell r="F765">
            <v>1.3892664628759453E-2</v>
          </cell>
          <cell r="G765">
            <v>1.3891885126979316E-2</v>
          </cell>
          <cell r="H765">
            <v>1.3573368831246331E-2</v>
          </cell>
          <cell r="I765">
            <v>1.3396156904629822E-2</v>
          </cell>
          <cell r="J765">
            <v>1.2596235585432448E-2</v>
          </cell>
          <cell r="K765">
            <v>6.3998175986678014E-4</v>
          </cell>
          <cell r="L765">
            <v>5.7414134314682976E-4</v>
          </cell>
          <cell r="M765">
            <v>5.4845543840325011E-4</v>
          </cell>
          <cell r="N765">
            <v>5.4875877278608935E-4</v>
          </cell>
          <cell r="O765">
            <v>2.7789283571235095E-4</v>
          </cell>
          <cell r="P765">
            <v>3.5887247823110428E-4</v>
          </cell>
        </row>
        <row r="766">
          <cell r="B766" t="str">
            <v>CAES-EBAT</v>
          </cell>
          <cell r="C766" t="str">
            <v>VAR_fout</v>
          </cell>
          <cell r="D766" t="str">
            <v>ELC13</v>
          </cell>
          <cell r="E766">
            <v>9.487468005029219E-2</v>
          </cell>
          <cell r="F766">
            <v>2.1556433689148283E-2</v>
          </cell>
          <cell r="G766">
            <v>3.7621132738418959E-2</v>
          </cell>
          <cell r="H766">
            <v>9.446424390666823E-2</v>
          </cell>
          <cell r="I766">
            <v>7.5671297180771938E-2</v>
          </cell>
          <cell r="J766">
            <v>7.3423893717580777E-2</v>
          </cell>
          <cell r="K766">
            <v>9.4438863764712083E-2</v>
          </cell>
          <cell r="L766">
            <v>2.7015860202377319E-2</v>
          </cell>
          <cell r="M766">
            <v>9.4520432421230233E-2</v>
          </cell>
          <cell r="N766">
            <v>9.4578930397046859E-2</v>
          </cell>
          <cell r="O766">
            <v>9.4548559388037787E-2</v>
          </cell>
          <cell r="P766">
            <v>9.4662369703200008E-2</v>
          </cell>
        </row>
        <row r="767">
          <cell r="B767" t="str">
            <v>CAES-EBAT</v>
          </cell>
          <cell r="C767" t="str">
            <v>VAR_fout</v>
          </cell>
          <cell r="D767" t="str">
            <v>AUX_CAES_OUT</v>
          </cell>
          <cell r="E767">
            <v>9.4874680050292037E-2</v>
          </cell>
          <cell r="F767">
            <v>2.1556433689148263E-2</v>
          </cell>
          <cell r="G767">
            <v>3.7621132738418925E-2</v>
          </cell>
          <cell r="H767">
            <v>9.4464243906668202E-2</v>
          </cell>
          <cell r="I767">
            <v>7.5671297180771854E-2</v>
          </cell>
          <cell r="J767">
            <v>7.3423893717580693E-2</v>
          </cell>
          <cell r="K767">
            <v>9.4438863764712E-2</v>
          </cell>
          <cell r="L767">
            <v>2.701586020237727E-2</v>
          </cell>
          <cell r="M767">
            <v>9.4520432421230011E-2</v>
          </cell>
          <cell r="N767">
            <v>9.4578930397046776E-2</v>
          </cell>
          <cell r="O767">
            <v>9.4548559388037717E-2</v>
          </cell>
          <cell r="P767">
            <v>9.4662369703199925E-2</v>
          </cell>
        </row>
        <row r="768">
          <cell r="B768" t="str">
            <v>CAES-EBAT</v>
          </cell>
          <cell r="C768" t="str">
            <v>VAR_fin</v>
          </cell>
          <cell r="D768" t="str">
            <v>ELC13</v>
          </cell>
          <cell r="E768">
            <v>0.13554362331416003</v>
          </cell>
          <cell r="F768">
            <v>3.080327137397415E-2</v>
          </cell>
          <cell r="G768">
            <v>5.3752841446193404E-2</v>
          </cell>
          <cell r="H768">
            <v>0.13495728604461107</v>
          </cell>
          <cell r="I768">
            <v>0.10811021921284948</v>
          </cell>
          <cell r="J768">
            <v>0.10489964320911364</v>
          </cell>
          <cell r="K768">
            <v>0.13492102862389393</v>
          </cell>
          <cell r="L768">
            <v>3.860245209675018E-2</v>
          </cell>
          <cell r="M768">
            <v>0.13503755527126704</v>
          </cell>
          <cell r="N768">
            <v>0.13512112380720789</v>
          </cell>
          <cell r="O768">
            <v>0.13507773665285305</v>
          </cell>
          <cell r="P768">
            <v>0.13524035624241615</v>
          </cell>
        </row>
        <row r="769">
          <cell r="B769" t="str">
            <v>CAES-EBAT</v>
          </cell>
          <cell r="C769" t="str">
            <v>VAR_fin</v>
          </cell>
          <cell r="D769" t="str">
            <v>AUX_CAES_IN</v>
          </cell>
          <cell r="E769">
            <v>0.13554362331416003</v>
          </cell>
          <cell r="F769">
            <v>3.080327137397415E-2</v>
          </cell>
          <cell r="G769">
            <v>5.3752841446193404E-2</v>
          </cell>
          <cell r="H769">
            <v>0.13495728604461107</v>
          </cell>
          <cell r="I769">
            <v>0.10811021921284948</v>
          </cell>
          <cell r="J769">
            <v>0.10489964320911364</v>
          </cell>
          <cell r="K769">
            <v>0.13492102862389393</v>
          </cell>
          <cell r="L769">
            <v>3.860245209675018E-2</v>
          </cell>
          <cell r="M769">
            <v>0.13503755527126704</v>
          </cell>
          <cell r="N769">
            <v>0.13512112380720789</v>
          </cell>
          <cell r="O769">
            <v>0.13507773665285305</v>
          </cell>
          <cell r="P769">
            <v>0.13524035624241615</v>
          </cell>
        </row>
        <row r="770">
          <cell r="B770" t="str">
            <v>CAES-EBAT</v>
          </cell>
          <cell r="C770" t="str">
            <v>VAR_ncap</v>
          </cell>
          <cell r="D770" t="str">
            <v>-</v>
          </cell>
          <cell r="F770">
            <v>7.2478946484445201E-6</v>
          </cell>
          <cell r="G770">
            <v>7.4309104928465999E-6</v>
          </cell>
          <cell r="H770">
            <v>7.5915794432230699E-6</v>
          </cell>
          <cell r="I770">
            <v>9.6661255950166004E-6</v>
          </cell>
          <cell r="J770">
            <v>9.0694674969413196E-6</v>
          </cell>
          <cell r="K770">
            <v>8.6318274397737292E-6</v>
          </cell>
          <cell r="L770">
            <v>8.6980191233550504E-6</v>
          </cell>
          <cell r="M770">
            <v>8.2586654913998001E-6</v>
          </cell>
          <cell r="N770">
            <v>1.05623564169376E-5</v>
          </cell>
          <cell r="O770">
            <v>1.25497158200678E-5</v>
          </cell>
          <cell r="P770">
            <v>1.5780397912237399E-5</v>
          </cell>
        </row>
        <row r="771">
          <cell r="B771" t="str">
            <v>CAES-EBAT</v>
          </cell>
          <cell r="C771" t="str">
            <v>VAR_cap</v>
          </cell>
          <cell r="D771" t="str">
            <v>-</v>
          </cell>
          <cell r="E771">
            <v>0.1</v>
          </cell>
          <cell r="F771">
            <v>9.9985494241754166E-2</v>
          </cell>
          <cell r="G771">
            <v>9.998592049390205E-2</v>
          </cell>
          <cell r="H771">
            <v>9.9987186282589222E-2</v>
          </cell>
          <cell r="I771">
            <v>9.9991087658189301E-2</v>
          </cell>
          <cell r="J771">
            <v>9.99931615101914E-2</v>
          </cell>
          <cell r="K771">
            <v>9.9993051522338589E-2</v>
          </cell>
          <cell r="L771">
            <v>9.999097313784211E-2</v>
          </cell>
          <cell r="M771">
            <v>9.9987151496243071E-2</v>
          </cell>
          <cell r="N771">
            <v>9.9984295615427543E-2</v>
          </cell>
          <cell r="O771">
            <v>9.998204217815157E-2</v>
          </cell>
          <cell r="P771">
            <v>9.9980835702455514E-2</v>
          </cell>
        </row>
        <row r="772">
          <cell r="B772" t="str">
            <v>HPLSOL</v>
          </cell>
          <cell r="C772" t="str">
            <v>VAR_fout</v>
          </cell>
          <cell r="D772" t="str">
            <v>LTH</v>
          </cell>
          <cell r="H772">
            <v>2.955019152189791E-4</v>
          </cell>
          <cell r="I772">
            <v>5.1598819284546073E-4</v>
          </cell>
          <cell r="J772">
            <v>5.4827735723183061E-4</v>
          </cell>
          <cell r="K772">
            <v>5.8721443894643168E-4</v>
          </cell>
          <cell r="L772">
            <v>1.0666464087842661E-3</v>
          </cell>
          <cell r="M772">
            <v>1.0746814849757575E-3</v>
          </cell>
          <cell r="N772">
            <v>1.1123047434788073E-3</v>
          </cell>
          <cell r="O772">
            <v>1.1397237857885562E-3</v>
          </cell>
          <cell r="P772">
            <v>2.7595995902037181E-3</v>
          </cell>
        </row>
        <row r="773">
          <cell r="B773" t="str">
            <v>HPLSOL</v>
          </cell>
          <cell r="C773" t="str">
            <v>VAR_fin</v>
          </cell>
          <cell r="D773" t="str">
            <v>SOL</v>
          </cell>
          <cell r="H773">
            <v>2.955019152189791E-4</v>
          </cell>
          <cell r="I773">
            <v>5.1598819284546073E-4</v>
          </cell>
          <cell r="J773">
            <v>5.4827735723183061E-4</v>
          </cell>
          <cell r="K773">
            <v>5.8721443894643168E-4</v>
          </cell>
          <cell r="L773">
            <v>1.0666464087842661E-3</v>
          </cell>
          <cell r="M773">
            <v>1.0746814849757575E-3</v>
          </cell>
          <cell r="N773">
            <v>1.1123047434788073E-3</v>
          </cell>
          <cell r="O773">
            <v>1.1397237857885562E-3</v>
          </cell>
          <cell r="P773">
            <v>2.7595995902037181E-3</v>
          </cell>
        </row>
        <row r="774">
          <cell r="B774" t="str">
            <v>HPLSOL</v>
          </cell>
          <cell r="C774" t="str">
            <v>VAR_fin</v>
          </cell>
          <cell r="D774" t="str">
            <v>SOLPVC</v>
          </cell>
          <cell r="H774">
            <v>2.9550191521897899E-4</v>
          </cell>
          <cell r="I774">
            <v>5.1598819284546095E-4</v>
          </cell>
          <cell r="J774">
            <v>5.4827735723182996E-4</v>
          </cell>
          <cell r="K774">
            <v>5.8721443894643201E-4</v>
          </cell>
          <cell r="L774">
            <v>1.06664640878426E-3</v>
          </cell>
          <cell r="M774">
            <v>1.0746814849757599E-3</v>
          </cell>
          <cell r="N774">
            <v>1.1123047434788099E-3</v>
          </cell>
          <cell r="O774">
            <v>1.1397237857885599E-3</v>
          </cell>
          <cell r="P774">
            <v>2.7595995902037198E-3</v>
          </cell>
        </row>
        <row r="775">
          <cell r="B775" t="str">
            <v>HPLSOL</v>
          </cell>
          <cell r="C775" t="str">
            <v>VAR_ncap</v>
          </cell>
          <cell r="D775" t="str">
            <v>-</v>
          </cell>
          <cell r="H775">
            <v>6.7023557320156806E-5</v>
          </cell>
          <cell r="I775">
            <v>4.9751942176700202E-5</v>
          </cell>
          <cell r="J775">
            <v>3.6181989461271999E-6</v>
          </cell>
          <cell r="K775">
            <v>3.3866526807731001E-5</v>
          </cell>
          <cell r="L775">
            <v>1.5236110662535801E-4</v>
          </cell>
          <cell r="M775">
            <v>4.1817162318546302E-6</v>
          </cell>
          <cell r="N775">
            <v>5.0609907575145797E-5</v>
          </cell>
          <cell r="O775">
            <v>2.0303724610307499E-5</v>
          </cell>
          <cell r="P775">
            <v>4.4862212125264402E-4</v>
          </cell>
        </row>
        <row r="776">
          <cell r="B776" t="str">
            <v>HPLSOL</v>
          </cell>
          <cell r="C776" t="str">
            <v>VAR_cap</v>
          </cell>
          <cell r="D776" t="str">
            <v>-</v>
          </cell>
          <cell r="H776">
            <v>6.7023557320156806E-5</v>
          </cell>
          <cell r="I776">
            <v>1.16775499496857E-4</v>
          </cell>
          <cell r="J776">
            <v>1.20393698442984E-4</v>
          </cell>
          <cell r="K776">
            <v>1.33012840004654E-4</v>
          </cell>
          <cell r="L776">
            <v>2.3959777455591599E-4</v>
          </cell>
          <cell r="M776">
            <v>2.0865087800398899E-4</v>
          </cell>
          <cell r="N776">
            <v>2.4101925724008899E-4</v>
          </cell>
          <cell r="O776">
            <v>2.2745645504266599E-4</v>
          </cell>
          <cell r="P776">
            <v>5.2371746966995195E-4</v>
          </cell>
        </row>
        <row r="777">
          <cell r="B777" t="str">
            <v>RHEM-CHPNGA</v>
          </cell>
          <cell r="C777" t="str">
            <v>VAR_fout</v>
          </cell>
          <cell r="D777" t="str">
            <v>CO2_R</v>
          </cell>
          <cell r="E777">
            <v>10.769708094004301</v>
          </cell>
          <cell r="F777">
            <v>6.5380122653551798</v>
          </cell>
          <cell r="G777">
            <v>27.0676000684618</v>
          </cell>
          <cell r="H777">
            <v>25.959720327219301</v>
          </cell>
          <cell r="I777">
            <v>25.200297194689099</v>
          </cell>
          <cell r="J777">
            <v>10.956214762896099</v>
          </cell>
          <cell r="M777">
            <v>3.2837413720072899</v>
          </cell>
          <cell r="N777">
            <v>16.903745227484599</v>
          </cell>
          <cell r="O777">
            <v>25.091753474469499</v>
          </cell>
          <cell r="P777">
            <v>33.986751176046504</v>
          </cell>
        </row>
        <row r="778">
          <cell r="B778" t="str">
            <v>RHEM-CHPNGA</v>
          </cell>
          <cell r="C778" t="str">
            <v>VAR_fout</v>
          </cell>
          <cell r="D778" t="str">
            <v>RHEM_LTH_CHPNGA</v>
          </cell>
          <cell r="E778">
            <v>7.0114716515817688E-2</v>
          </cell>
          <cell r="F778">
            <v>7.2546736863722525E-2</v>
          </cell>
          <cell r="G778">
            <v>0.29070157176835082</v>
          </cell>
          <cell r="H778">
            <v>0.28120262552412606</v>
          </cell>
          <cell r="I778">
            <v>0.26947386053575489</v>
          </cell>
          <cell r="J778">
            <v>0.1176993932913678</v>
          </cell>
          <cell r="M778">
            <v>3.3821321042261966E-2</v>
          </cell>
          <cell r="N778">
            <v>0.17986131581180087</v>
          </cell>
          <cell r="O778">
            <v>0.26878721663074367</v>
          </cell>
          <cell r="P778">
            <v>0.36283043659647918</v>
          </cell>
        </row>
        <row r="779">
          <cell r="B779" t="str">
            <v>RHEM-CHPNGA</v>
          </cell>
          <cell r="C779" t="str">
            <v>VAR_fout</v>
          </cell>
          <cell r="D779" t="str">
            <v>RHEM_NKEV_GAS_ELC_CHP</v>
          </cell>
          <cell r="E779">
            <v>3.2275028237439836E-2</v>
          </cell>
          <cell r="F779">
            <v>3.3722836648556617E-2</v>
          </cell>
          <cell r="G779">
            <v>0.13715312767812635</v>
          </cell>
          <cell r="H779">
            <v>0.13606578654393187</v>
          </cell>
          <cell r="I779">
            <v>0.13199602911681757</v>
          </cell>
          <cell r="J779">
            <v>5.8371243827426339E-2</v>
          </cell>
          <cell r="M779">
            <v>1.7187884464100363E-2</v>
          </cell>
          <cell r="N779">
            <v>9.1404930986325128E-2</v>
          </cell>
          <cell r="O779">
            <v>0.13659678222218136</v>
          </cell>
          <cell r="P779">
            <v>0.1843892382703417</v>
          </cell>
        </row>
        <row r="780">
          <cell r="B780" t="str">
            <v>RHEM-CHPNGA</v>
          </cell>
          <cell r="C780" t="str">
            <v>VAR_fin</v>
          </cell>
          <cell r="D780" t="str">
            <v>RNGA</v>
          </cell>
          <cell r="E780">
            <v>0.1909522711702894</v>
          </cell>
          <cell r="F780">
            <v>0.1159222032864396</v>
          </cell>
          <cell r="G780">
            <v>0.47992198702946526</v>
          </cell>
          <cell r="H780">
            <v>0.46027872920601681</v>
          </cell>
          <cell r="I780">
            <v>0.44681378004767947</v>
          </cell>
          <cell r="J780">
            <v>0.19425912700170447</v>
          </cell>
          <cell r="M780">
            <v>5.8222364751902358E-2</v>
          </cell>
          <cell r="N780">
            <v>0.29971179481355653</v>
          </cell>
          <cell r="O780">
            <v>0.44488924600123186</v>
          </cell>
          <cell r="P780">
            <v>0.60260197120649917</v>
          </cell>
        </row>
        <row r="781">
          <cell r="B781" t="str">
            <v>RHEM-CHPNGA</v>
          </cell>
          <cell r="C781" t="str">
            <v>VAR_ncap</v>
          </cell>
          <cell r="D781" t="str">
            <v>-</v>
          </cell>
          <cell r="F781">
            <v>1.4122471064080501E-3</v>
          </cell>
          <cell r="M781">
            <v>1.5306177192350801E-3</v>
          </cell>
          <cell r="N781">
            <v>5.3710432111869402E-3</v>
          </cell>
          <cell r="O781">
            <v>3.3187048117341899E-3</v>
          </cell>
          <cell r="P781">
            <v>3.7284153939663701E-3</v>
          </cell>
        </row>
        <row r="782">
          <cell r="B782" t="str">
            <v>RHEM-CHPNGA</v>
          </cell>
          <cell r="C782" t="str">
            <v>VAR_cap</v>
          </cell>
          <cell r="D782" t="str">
            <v>-</v>
          </cell>
          <cell r="E782">
            <v>9.4841872659690313E-3</v>
          </cell>
          <cell r="F782">
            <v>1.017858484323618E-2</v>
          </cell>
          <cell r="G782">
            <v>1.0175347749193689E-2</v>
          </cell>
          <cell r="H782">
            <v>1.0094923636134102E-2</v>
          </cell>
          <cell r="I782">
            <v>9.7926514357634404E-3</v>
          </cell>
          <cell r="J782">
            <v>4.3296306142033376E-3</v>
          </cell>
          <cell r="M782">
            <v>1.5306177192350801E-3</v>
          </cell>
          <cell r="N782">
            <v>6.9006612170813214E-3</v>
          </cell>
          <cell r="O782">
            <v>1.0216633516472519E-2</v>
          </cell>
          <cell r="P782">
            <v>1.3937879943758278E-2</v>
          </cell>
        </row>
        <row r="783">
          <cell r="B783" t="str">
            <v>D-DH2</v>
          </cell>
          <cell r="C783" t="str">
            <v>VAR_fout</v>
          </cell>
          <cell r="D783" t="str">
            <v>H2</v>
          </cell>
          <cell r="H783">
            <v>1.8334717222706699E-5</v>
          </cell>
          <cell r="I783">
            <v>1.5807075400265202E-4</v>
          </cell>
          <cell r="J783">
            <v>2.5745011178102226</v>
          </cell>
          <cell r="K783">
            <v>2.9570828411777188</v>
          </cell>
          <cell r="L783">
            <v>3.0405477659512221</v>
          </cell>
          <cell r="M783">
            <v>3.0405509046885428</v>
          </cell>
          <cell r="N783">
            <v>3.0405548160910914</v>
          </cell>
          <cell r="O783">
            <v>3.0405587723741276</v>
          </cell>
          <cell r="P783">
            <v>3.0405741702822935</v>
          </cell>
        </row>
        <row r="784">
          <cell r="B784" t="str">
            <v>D-DH2</v>
          </cell>
          <cell r="C784" t="str">
            <v>VAR_fin</v>
          </cell>
          <cell r="D784" t="str">
            <v>H2_E</v>
          </cell>
          <cell r="H784">
            <v>1.8519916386572436E-5</v>
          </cell>
          <cell r="I784">
            <v>1.5966742828550708E-4</v>
          </cell>
          <cell r="J784">
            <v>2.6005061796062847</v>
          </cell>
          <cell r="K784">
            <v>2.9869523648259801</v>
          </cell>
          <cell r="L784">
            <v>3.071260369647697</v>
          </cell>
          <cell r="M784">
            <v>3.0712635400894341</v>
          </cell>
          <cell r="N784">
            <v>3.0712674910011013</v>
          </cell>
          <cell r="O784">
            <v>3.0712714872465949</v>
          </cell>
          <cell r="P784">
            <v>3.0712870406891848</v>
          </cell>
        </row>
        <row r="785">
          <cell r="B785" t="str">
            <v>D-DH2</v>
          </cell>
          <cell r="C785" t="str">
            <v>VAR_ncap</v>
          </cell>
          <cell r="D785" t="str">
            <v>-</v>
          </cell>
          <cell r="H785">
            <v>2.6287318038317498E-4</v>
          </cell>
          <cell r="I785">
            <v>2.5360965984237601E-4</v>
          </cell>
          <cell r="J785">
            <v>0.34550721307985299</v>
          </cell>
          <cell r="K785">
            <v>5.1361481460719602E-2</v>
          </cell>
          <cell r="L785">
            <v>1.1375697649610101E-2</v>
          </cell>
          <cell r="M785">
            <v>4.6946922862963397E-5</v>
          </cell>
          <cell r="N785">
            <v>2.8681586064197099E-4</v>
          </cell>
          <cell r="O785">
            <v>1.06574885875612E-4</v>
          </cell>
          <cell r="P785">
            <v>1.31263577615981E-3</v>
          </cell>
        </row>
        <row r="786">
          <cell r="B786" t="str">
            <v>D-DH2</v>
          </cell>
          <cell r="C786" t="str">
            <v>VAR_cap</v>
          </cell>
          <cell r="D786" t="str">
            <v>-</v>
          </cell>
          <cell r="H786">
            <v>2.6287318038317498E-4</v>
          </cell>
          <cell r="I786">
            <v>5.1648284022555099E-4</v>
          </cell>
          <cell r="J786">
            <v>0.34602369592007898</v>
          </cell>
          <cell r="K786">
            <v>0.39738517738079798</v>
          </cell>
          <cell r="L786">
            <v>0.40876087503040798</v>
          </cell>
          <cell r="M786">
            <v>0.40880782195327098</v>
          </cell>
          <cell r="N786">
            <v>0.40909463781391298</v>
          </cell>
          <cell r="O786">
            <v>0.40911787830278301</v>
          </cell>
          <cell r="P786">
            <v>0.41025097529556598</v>
          </cell>
        </row>
        <row r="787">
          <cell r="B787" t="str">
            <v>ENUC_SMR_GOE_V</v>
          </cell>
          <cell r="C787" t="str">
            <v>VAR_fout</v>
          </cell>
          <cell r="D787" t="str">
            <v>LTH</v>
          </cell>
          <cell r="M787">
            <v>8.9946063107889065E-2</v>
          </cell>
          <cell r="N787">
            <v>0.46288145406696679</v>
          </cell>
          <cell r="O787">
            <v>0.3775063874385477</v>
          </cell>
          <cell r="P787">
            <v>0.36973262769859055</v>
          </cell>
        </row>
        <row r="788">
          <cell r="B788" t="str">
            <v>ENUC_SMR_GOE_V</v>
          </cell>
          <cell r="C788" t="str">
            <v>VAR_fout</v>
          </cell>
          <cell r="D788" t="str">
            <v>ELC</v>
          </cell>
          <cell r="M788">
            <v>0.19356843291304979</v>
          </cell>
          <cell r="N788">
            <v>0.4258304524542964</v>
          </cell>
          <cell r="O788">
            <v>0.50959794863907659</v>
          </cell>
          <cell r="P788">
            <v>0.49607270148251387</v>
          </cell>
        </row>
        <row r="789">
          <cell r="B789" t="str">
            <v>ENUC_SMR_GOE_V</v>
          </cell>
          <cell r="C789" t="str">
            <v>VAR_fin</v>
          </cell>
          <cell r="D789" t="str">
            <v>URN</v>
          </cell>
          <cell r="M789">
            <v>0.62375737338302895</v>
          </cell>
          <cell r="N789">
            <v>1.4900421001240181</v>
          </cell>
          <cell r="O789">
            <v>1.7047148772612968</v>
          </cell>
          <cell r="P789">
            <v>1.6604681641029251</v>
          </cell>
        </row>
        <row r="790">
          <cell r="B790" t="str">
            <v>ENUC_SMR_GOE_V</v>
          </cell>
          <cell r="C790" t="str">
            <v>VAR_ncap</v>
          </cell>
          <cell r="D790" t="str">
            <v>-</v>
          </cell>
          <cell r="M790">
            <v>1.84619838164909E-2</v>
          </cell>
          <cell r="N790">
            <v>2.06396234674132E-3</v>
          </cell>
          <cell r="O790">
            <v>9.0541607737613502E-5</v>
          </cell>
        </row>
        <row r="791">
          <cell r="B791" t="str">
            <v>ENUC_SMR_GOE_V</v>
          </cell>
          <cell r="C791" t="str">
            <v>VAR_cap</v>
          </cell>
          <cell r="D791" t="str">
            <v>-</v>
          </cell>
          <cell r="M791">
            <v>7.52337388537027E-3</v>
          </cell>
          <cell r="N791">
            <v>1.84619838164909E-2</v>
          </cell>
          <cell r="O791">
            <v>2.05546490924308E-2</v>
          </cell>
          <cell r="P791">
            <v>2.0616487770969801E-2</v>
          </cell>
        </row>
        <row r="792">
          <cell r="B792" t="str">
            <v>D-SBIO</v>
          </cell>
          <cell r="C792" t="str">
            <v>VAR_fout</v>
          </cell>
          <cell r="D792" t="str">
            <v>SBIO</v>
          </cell>
          <cell r="E792">
            <v>4.0477806904984392</v>
          </cell>
          <cell r="F792">
            <v>4.587559599016978</v>
          </cell>
          <cell r="G792">
            <v>4.3773231798064165</v>
          </cell>
          <cell r="H792">
            <v>4.5058423025410939</v>
          </cell>
          <cell r="I792">
            <v>4.9106621445537124</v>
          </cell>
          <cell r="J792">
            <v>6.6921229545541321</v>
          </cell>
          <cell r="K792">
            <v>6.6921329323059675</v>
          </cell>
          <cell r="L792">
            <v>6.6921402724736172</v>
          </cell>
          <cell r="M792">
            <v>6.6921893157054724</v>
          </cell>
          <cell r="N792">
            <v>6.6924184629315553</v>
          </cell>
          <cell r="O792">
            <v>7.345386019751615</v>
          </cell>
          <cell r="P792">
            <v>7.3483322296884435</v>
          </cell>
        </row>
        <row r="793">
          <cell r="B793" t="str">
            <v>D-SBIO</v>
          </cell>
          <cell r="C793" t="str">
            <v>VAR_fin</v>
          </cell>
          <cell r="D793" t="str">
            <v>BIO</v>
          </cell>
          <cell r="E793">
            <v>4.0477806904984392</v>
          </cell>
          <cell r="F793">
            <v>4.587559599016978</v>
          </cell>
          <cell r="G793">
            <v>4.3773231798064165</v>
          </cell>
          <cell r="H793">
            <v>4.5058423025410939</v>
          </cell>
          <cell r="I793">
            <v>4.9106621445537124</v>
          </cell>
          <cell r="J793">
            <v>6.6921229545541321</v>
          </cell>
          <cell r="K793">
            <v>6.6921329323059675</v>
          </cell>
          <cell r="L793">
            <v>6.6921402724736172</v>
          </cell>
          <cell r="M793">
            <v>6.6921893157054724</v>
          </cell>
          <cell r="N793">
            <v>6.6924184629315553</v>
          </cell>
          <cell r="O793">
            <v>7.345386019751615</v>
          </cell>
          <cell r="P793">
            <v>7.3483322296884435</v>
          </cell>
        </row>
        <row r="794">
          <cell r="B794" t="str">
            <v>SCOM-CHPBIO</v>
          </cell>
          <cell r="C794" t="str">
            <v>VAR_fout</v>
          </cell>
          <cell r="D794" t="str">
            <v>SCOM_LTH_CHPBIO</v>
          </cell>
          <cell r="E794">
            <v>1.4243820985169193</v>
          </cell>
          <cell r="F794">
            <v>1.5797173546221139</v>
          </cell>
          <cell r="G794">
            <v>1.5223059246718369</v>
          </cell>
          <cell r="H794">
            <v>1.3591209164607316</v>
          </cell>
          <cell r="I794">
            <v>1.1959923045075209</v>
          </cell>
          <cell r="J794">
            <v>1.0327804039762467</v>
          </cell>
          <cell r="K794">
            <v>1.0440557799524453</v>
          </cell>
          <cell r="L794">
            <v>1.0604479351835128</v>
          </cell>
          <cell r="M794">
            <v>1.0604533184549139</v>
          </cell>
          <cell r="N794">
            <v>1.0605009740316282</v>
          </cell>
          <cell r="O794">
            <v>1.1557006802913974</v>
          </cell>
          <cell r="P794">
            <v>1.1559664911594503</v>
          </cell>
        </row>
        <row r="795">
          <cell r="B795" t="str">
            <v>SCOM-CHPBIO</v>
          </cell>
          <cell r="C795" t="str">
            <v>VAR_fout</v>
          </cell>
          <cell r="D795" t="str">
            <v>SCOM_KEV_BIO_ELC_CHP</v>
          </cell>
          <cell r="E795">
            <v>0.95941427179897065</v>
          </cell>
          <cell r="F795">
            <v>1.1069201610177084</v>
          </cell>
          <cell r="G795">
            <v>1.1353158312205716</v>
          </cell>
          <cell r="H795">
            <v>1.1353502150659218</v>
          </cell>
          <cell r="I795">
            <v>1.135447526557213</v>
          </cell>
          <cell r="J795">
            <v>1.1354840307560408</v>
          </cell>
          <cell r="K795">
            <v>1.1478806731714604</v>
          </cell>
          <cell r="L795">
            <v>1.1659029269079653</v>
          </cell>
          <cell r="M795">
            <v>1.1659088455124282</v>
          </cell>
          <cell r="N795">
            <v>1.1659612401416528</v>
          </cell>
          <cell r="O795">
            <v>1.2706279686876749</v>
          </cell>
          <cell r="P795">
            <v>1.2709202128033794</v>
          </cell>
        </row>
        <row r="796">
          <cell r="B796" t="str">
            <v>SCOM-CHPBIO</v>
          </cell>
          <cell r="C796" t="str">
            <v>VAR_fin</v>
          </cell>
          <cell r="D796" t="str">
            <v>SBIO</v>
          </cell>
          <cell r="E796">
            <v>2.6454756322884259</v>
          </cell>
          <cell r="F796">
            <v>3.0503082406234006</v>
          </cell>
          <cell r="G796">
            <v>3.1264606577223213</v>
          </cell>
          <cell r="H796">
            <v>3.1145728514281399</v>
          </cell>
          <cell r="I796">
            <v>3.0843940432986683</v>
          </cell>
          <cell r="J796">
            <v>3.0358478650547394</v>
          </cell>
          <cell r="K796">
            <v>3.0264542557335052</v>
          </cell>
          <cell r="L796">
            <v>3.0310491107760638</v>
          </cell>
          <cell r="M796">
            <v>3.0380399325565963</v>
          </cell>
          <cell r="N796">
            <v>3.0388190762095664</v>
          </cell>
          <cell r="O796">
            <v>3.3235607798760625</v>
          </cell>
          <cell r="P796">
            <v>3.3236724345534276</v>
          </cell>
        </row>
        <row r="797">
          <cell r="B797" t="str">
            <v>SCOM-CHPBIO</v>
          </cell>
          <cell r="C797" t="str">
            <v>VAR_ncap</v>
          </cell>
          <cell r="D797" t="str">
            <v>-</v>
          </cell>
          <cell r="F797">
            <v>2.6268634321105599E-2</v>
          </cell>
          <cell r="G797">
            <v>8.7607077561636798E-3</v>
          </cell>
          <cell r="H797">
            <v>1.2234928651642199E-2</v>
          </cell>
          <cell r="I797">
            <v>4.4109261455645199E-2</v>
          </cell>
          <cell r="J797">
            <v>3.1156768626694802E-2</v>
          </cell>
          <cell r="K797">
            <v>1.26951469426381E-2</v>
          </cell>
          <cell r="L797">
            <v>4.54969892732245E-2</v>
          </cell>
          <cell r="M797">
            <v>2.8048117977934099E-2</v>
          </cell>
          <cell r="N797">
            <v>1.5808100558501799E-2</v>
          </cell>
          <cell r="O797">
            <v>5.4350147968403602E-2</v>
          </cell>
          <cell r="P797">
            <v>2.7246953493048402E-2</v>
          </cell>
        </row>
        <row r="798">
          <cell r="B798" t="str">
            <v>SCOM-CHPBIO</v>
          </cell>
          <cell r="C798" t="str">
            <v>VAR_cap</v>
          </cell>
          <cell r="D798" t="str">
            <v>-</v>
          </cell>
          <cell r="E798">
            <v>7.3511810686717666E-2</v>
          </cell>
          <cell r="F798">
            <v>8.4818901866643204E-2</v>
          </cell>
          <cell r="G798">
            <v>8.6996208686503304E-2</v>
          </cell>
          <cell r="H798">
            <v>8.7002626164434174E-2</v>
          </cell>
          <cell r="I798">
            <v>8.7009965513880447E-2</v>
          </cell>
          <cell r="J798">
            <v>8.7009056197065601E-2</v>
          </cell>
          <cell r="K798">
            <v>8.7958866036605993E-2</v>
          </cell>
          <cell r="L798">
            <v>8.9344677440309092E-2</v>
          </cell>
          <cell r="M798">
            <v>8.9340982013913828E-2</v>
          </cell>
          <cell r="N798">
            <v>8.9349013734158628E-2</v>
          </cell>
          <cell r="O798">
            <v>9.7367513521528726E-2</v>
          </cell>
          <cell r="P798">
            <v>9.7400214541878541E-2</v>
          </cell>
        </row>
        <row r="799">
          <cell r="B799" t="str">
            <v>SCOM-CHPHFC</v>
          </cell>
          <cell r="C799" t="str">
            <v>VAR_fout</v>
          </cell>
          <cell r="D799" t="str">
            <v>SCOM_KEV_HFC_ELC_CHP</v>
          </cell>
          <cell r="H799">
            <v>1.0740724662989004E-2</v>
          </cell>
          <cell r="I799">
            <v>3.3261209856857377E-2</v>
          </cell>
          <cell r="J799">
            <v>3.2484075833633774E-2</v>
          </cell>
          <cell r="K799">
            <v>2.7763788935068662E-2</v>
          </cell>
          <cell r="L799">
            <v>8.6326382594925699E-2</v>
          </cell>
          <cell r="M799">
            <v>0.13066019729841216</v>
          </cell>
          <cell r="N799">
            <v>0.11829559600843081</v>
          </cell>
          <cell r="O799">
            <v>0.16947846049700085</v>
          </cell>
          <cell r="P799">
            <v>0.17490324713223665</v>
          </cell>
        </row>
        <row r="800">
          <cell r="B800" t="str">
            <v>SCOM-CHPHFC</v>
          </cell>
          <cell r="C800" t="str">
            <v>VAR_fout</v>
          </cell>
          <cell r="D800" t="str">
            <v>SCOM_LTH_CHPHFC</v>
          </cell>
          <cell r="H800">
            <v>8.0838085621443533E-3</v>
          </cell>
          <cell r="I800">
            <v>2.2987840067736413E-2</v>
          </cell>
          <cell r="J800">
            <v>2.0452936635991629E-2</v>
          </cell>
          <cell r="K800">
            <v>1.6586740249453259E-2</v>
          </cell>
          <cell r="L800">
            <v>4.8793172771045022E-2</v>
          </cell>
          <cell r="M800">
            <v>7.3851415864319939E-2</v>
          </cell>
          <cell r="N800">
            <v>6.6862728178678402E-2</v>
          </cell>
          <cell r="O800">
            <v>9.5792173324391827E-2</v>
          </cell>
          <cell r="P800">
            <v>9.8858357074742526E-2</v>
          </cell>
        </row>
        <row r="801">
          <cell r="B801" t="str">
            <v>SCOM-CHPHFC</v>
          </cell>
          <cell r="C801" t="str">
            <v>VAR_fin</v>
          </cell>
          <cell r="D801" t="str">
            <v>RSH2</v>
          </cell>
          <cell r="H801">
            <v>2.2612051922082099E-2</v>
          </cell>
          <cell r="I801">
            <v>6.5539329767206653E-2</v>
          </cell>
          <cell r="J801">
            <v>6.0155695988210647E-2</v>
          </cell>
          <cell r="K801">
            <v>4.9800518269181464E-2</v>
          </cell>
          <cell r="L801">
            <v>0.15013283929552307</v>
          </cell>
          <cell r="M801">
            <v>0.22723512573636892</v>
          </cell>
          <cell r="N801">
            <v>0.20573147131901043</v>
          </cell>
          <cell r="O801">
            <v>0.29474514869043633</v>
          </cell>
          <cell r="P801">
            <v>0.30417956022997678</v>
          </cell>
        </row>
        <row r="802">
          <cell r="B802" t="str">
            <v>SCOM-CHPHFC</v>
          </cell>
          <cell r="C802" t="str">
            <v>VAR_ncap</v>
          </cell>
          <cell r="D802" t="str">
            <v>-</v>
          </cell>
          <cell r="H802">
            <v>6.3234732777809504E-4</v>
          </cell>
          <cell r="I802">
            <v>1.3392794774610801E-3</v>
          </cell>
          <cell r="J802">
            <v>2.1120013930909601E-4</v>
          </cell>
          <cell r="K802">
            <v>3.4574592578306902E-4</v>
          </cell>
          <cell r="L802">
            <v>6.2476746464359299E-3</v>
          </cell>
          <cell r="M802">
            <v>2.9712353714047598E-3</v>
          </cell>
          <cell r="N802">
            <v>4.7598867923752501E-5</v>
          </cell>
          <cell r="O802">
            <v>8.7007005891456095E-3</v>
          </cell>
          <cell r="P802">
            <v>3.5050776114717102E-3</v>
          </cell>
        </row>
        <row r="803">
          <cell r="B803" t="str">
            <v>SCOM-CHPHFC</v>
          </cell>
          <cell r="C803" t="str">
            <v>VAR_cap</v>
          </cell>
          <cell r="D803" t="str">
            <v>-</v>
          </cell>
          <cell r="H803">
            <v>6.3234732777809504E-4</v>
          </cell>
          <cell r="I803">
            <v>1.9711753145595489E-3</v>
          </cell>
          <cell r="J803">
            <v>2.0613050861009326E-3</v>
          </cell>
          <cell r="K803">
            <v>1.8953556880773766E-3</v>
          </cell>
          <cell r="L803">
            <v>6.80256013258801E-3</v>
          </cell>
          <cell r="M803">
            <v>9.5406362399353042E-3</v>
          </cell>
          <cell r="N803">
            <v>9.2607087438018668E-3</v>
          </cell>
          <cell r="O803">
            <v>1.1879302758602425E-2</v>
          </cell>
          <cell r="P803">
            <v>1.2249453983075816E-2</v>
          </cell>
        </row>
        <row r="804">
          <cell r="B804" t="str">
            <v>RHES-EBAT</v>
          </cell>
          <cell r="C804" t="str">
            <v>VAR_fout</v>
          </cell>
          <cell r="D804" t="str">
            <v>RHES_ELC</v>
          </cell>
          <cell r="E804">
            <v>7.7885972592224286E-3</v>
          </cell>
          <cell r="F804">
            <v>7.8061899626193209E-3</v>
          </cell>
          <cell r="G804">
            <v>7.8273648956394219E-3</v>
          </cell>
          <cell r="H804">
            <v>4.672650012080623E-2</v>
          </cell>
          <cell r="I804">
            <v>7.0798877115712366E-2</v>
          </cell>
          <cell r="J804">
            <v>8.782587438998711E-2</v>
          </cell>
          <cell r="K804">
            <v>0.12461824412956718</v>
          </cell>
          <cell r="L804">
            <v>0.10883374988222402</v>
          </cell>
          <cell r="M804">
            <v>0.14521378441798252</v>
          </cell>
          <cell r="N804">
            <v>0.15819659911708511</v>
          </cell>
          <cell r="O804">
            <v>0.16324787534936341</v>
          </cell>
          <cell r="P804">
            <v>0.17679423232882863</v>
          </cell>
        </row>
        <row r="805">
          <cell r="B805" t="str">
            <v>RHES-EBAT</v>
          </cell>
          <cell r="C805" t="str">
            <v>VAR_fout</v>
          </cell>
          <cell r="D805" t="str">
            <v>AUX_RHES-EBAT_OUT</v>
          </cell>
          <cell r="E805">
            <v>7.7885972592224373E-3</v>
          </cell>
          <cell r="F805">
            <v>7.8061899626193313E-3</v>
          </cell>
          <cell r="G805">
            <v>7.8273648956394305E-3</v>
          </cell>
          <cell r="H805">
            <v>4.6726500120806272E-2</v>
          </cell>
          <cell r="I805">
            <v>7.0798877115712408E-2</v>
          </cell>
          <cell r="J805">
            <v>8.7825874389987221E-2</v>
          </cell>
          <cell r="K805">
            <v>0.12461824412956726</v>
          </cell>
          <cell r="L805">
            <v>0.10883374988222411</v>
          </cell>
          <cell r="M805">
            <v>0.14521378441798263</v>
          </cell>
          <cell r="N805">
            <v>0.15819659911708522</v>
          </cell>
          <cell r="O805">
            <v>0.16324787534936355</v>
          </cell>
          <cell r="P805">
            <v>0.17679423232882885</v>
          </cell>
        </row>
        <row r="806">
          <cell r="B806" t="str">
            <v>RHES-EBAT</v>
          </cell>
          <cell r="C806" t="str">
            <v>VAR_fin</v>
          </cell>
          <cell r="D806" t="str">
            <v>RHES_ELC</v>
          </cell>
          <cell r="E806">
            <v>8.6215016194422806E-3</v>
          </cell>
          <cell r="F806">
            <v>8.6409567707938471E-3</v>
          </cell>
          <cell r="G806">
            <v>8.6626020333812805E-3</v>
          </cell>
          <cell r="H806">
            <v>5.1679786287815971E-2</v>
          </cell>
          <cell r="I806">
            <v>7.8300580571231002E-2</v>
          </cell>
          <cell r="J806">
            <v>9.713013744459921E-2</v>
          </cell>
          <cell r="K806">
            <v>0.13781752391432825</v>
          </cell>
          <cell r="L806">
            <v>0.12036209180635914</v>
          </cell>
          <cell r="M806">
            <v>0.16059340688133839</v>
          </cell>
          <cell r="N806">
            <v>0.17495064461476201</v>
          </cell>
          <cell r="O806">
            <v>0.18053667317673502</v>
          </cell>
          <cell r="P806">
            <v>0.19551819171262264</v>
          </cell>
        </row>
        <row r="807">
          <cell r="B807" t="str">
            <v>RHES-EBAT</v>
          </cell>
          <cell r="C807" t="str">
            <v>VAR_fin</v>
          </cell>
          <cell r="D807" t="str">
            <v>AUX_RHES-EBAT_IN</v>
          </cell>
          <cell r="E807">
            <v>8.6215016194422806E-3</v>
          </cell>
          <cell r="F807">
            <v>8.6409567707938471E-3</v>
          </cell>
          <cell r="G807">
            <v>8.6626020333812805E-3</v>
          </cell>
          <cell r="H807">
            <v>5.1679786287815971E-2</v>
          </cell>
          <cell r="I807">
            <v>7.8300580571231002E-2</v>
          </cell>
          <cell r="J807">
            <v>9.713013744459921E-2</v>
          </cell>
          <cell r="K807">
            <v>0.13781752391432825</v>
          </cell>
          <cell r="L807">
            <v>0.12036209180635914</v>
          </cell>
          <cell r="M807">
            <v>0.16059340688133839</v>
          </cell>
          <cell r="N807">
            <v>0.17495064461476201</v>
          </cell>
          <cell r="O807">
            <v>0.18053667317673502</v>
          </cell>
          <cell r="P807">
            <v>0.19551819171262264</v>
          </cell>
        </row>
        <row r="808">
          <cell r="B808" t="str">
            <v>RHES-EBAT</v>
          </cell>
          <cell r="C808" t="str">
            <v>VAR_ncap</v>
          </cell>
          <cell r="D808" t="str">
            <v>-</v>
          </cell>
          <cell r="E808">
            <v>3.1988735723136701E-3</v>
          </cell>
          <cell r="F808">
            <v>6.5302184600020399E-6</v>
          </cell>
          <cell r="G808">
            <v>1.7944694293567899E-5</v>
          </cell>
          <cell r="H808">
            <v>1.68598217414478E-2</v>
          </cell>
          <cell r="I808">
            <v>1.22238165328963E-2</v>
          </cell>
          <cell r="J808">
            <v>2.0307680437696801E-2</v>
          </cell>
          <cell r="K808">
            <v>2.44780459712549E-2</v>
          </cell>
          <cell r="L808">
            <v>2.96658329507077E-2</v>
          </cell>
          <cell r="M808">
            <v>1.8837905817683E-2</v>
          </cell>
          <cell r="N808">
            <v>3.08131160583924E-2</v>
          </cell>
          <cell r="O808">
            <v>3.2776714287363597E-2</v>
          </cell>
          <cell r="P808">
            <v>1.89398134087654E-2</v>
          </cell>
        </row>
        <row r="809">
          <cell r="B809" t="str">
            <v>RHES-EBAT</v>
          </cell>
          <cell r="C809" t="str">
            <v>VAR_cap</v>
          </cell>
          <cell r="D809" t="str">
            <v>-</v>
          </cell>
          <cell r="E809">
            <v>3.2014005617216667E-3</v>
          </cell>
          <cell r="F809">
            <v>3.2066580301328813E-3</v>
          </cell>
          <cell r="G809">
            <v>3.2218202309981349E-3</v>
          </cell>
          <cell r="H809">
            <v>1.9217378643094894E-2</v>
          </cell>
          <cell r="I809">
            <v>2.9089640213770879E-2</v>
          </cell>
          <cell r="J809">
            <v>3.6068326281397695E-2</v>
          </cell>
          <cell r="K809">
            <v>5.1119885083678318E-2</v>
          </cell>
          <cell r="L809">
            <v>6.1073138732429741E-2</v>
          </cell>
          <cell r="M809">
            <v>5.9509037706986401E-2</v>
          </cell>
          <cell r="N809">
            <v>6.4840767741025415E-2</v>
          </cell>
          <cell r="O809">
            <v>6.6919664999665215E-2</v>
          </cell>
          <cell r="P809">
            <v>7.2497562308529315E-2</v>
          </cell>
        </row>
        <row r="810">
          <cell r="B810" t="str">
            <v>D-INGA</v>
          </cell>
          <cell r="C810" t="str">
            <v>VAR_fout</v>
          </cell>
          <cell r="D810" t="str">
            <v>CO2</v>
          </cell>
          <cell r="E810">
            <v>2104.5625335561099</v>
          </cell>
          <cell r="F810">
            <v>1693.91273208394</v>
          </cell>
          <cell r="G810">
            <v>1904.6268348720901</v>
          </cell>
          <cell r="H810">
            <v>1341.0073164359001</v>
          </cell>
          <cell r="I810">
            <v>635.13223105160796</v>
          </cell>
          <cell r="J810">
            <v>342.40981285300802</v>
          </cell>
          <cell r="K810">
            <v>119.1150749138</v>
          </cell>
          <cell r="L810">
            <v>17.774302007859401</v>
          </cell>
          <cell r="M810">
            <v>6.0501026525937496</v>
          </cell>
          <cell r="N810">
            <v>2.1496441629623799</v>
          </cell>
          <cell r="O810">
            <v>4.17199343640472</v>
          </cell>
          <cell r="P810">
            <v>0.22374891869784</v>
          </cell>
        </row>
        <row r="811">
          <cell r="B811" t="str">
            <v>D-INGA</v>
          </cell>
          <cell r="C811" t="str">
            <v>VAR_fout</v>
          </cell>
          <cell r="D811" t="str">
            <v>IH2</v>
          </cell>
          <cell r="I811">
            <v>0.29316309752908659</v>
          </cell>
          <cell r="J811">
            <v>0.19778306776235619</v>
          </cell>
          <cell r="K811">
            <v>0.14220990307422673</v>
          </cell>
          <cell r="L811">
            <v>8.9403649964511944E-2</v>
          </cell>
          <cell r="M811">
            <v>8.1464375363288558E-2</v>
          </cell>
          <cell r="N811">
            <v>7.7671915895215479E-2</v>
          </cell>
          <cell r="O811">
            <v>8.1659911831606688E-2</v>
          </cell>
          <cell r="P811">
            <v>4.5982121442116219E-2</v>
          </cell>
        </row>
        <row r="812">
          <cell r="B812" t="str">
            <v>D-INGA</v>
          </cell>
          <cell r="C812" t="str">
            <v>VAR_fout</v>
          </cell>
          <cell r="D812" t="str">
            <v>INGA</v>
          </cell>
          <cell r="E812">
            <v>37.521184656519623</v>
          </cell>
          <cell r="F812">
            <v>29.939032794884607</v>
          </cell>
          <cell r="G812">
            <v>36.11880415253804</v>
          </cell>
          <cell r="H812">
            <v>26.29586799615463</v>
          </cell>
          <cell r="I812">
            <v>13.819355291192789</v>
          </cell>
          <cell r="J812">
            <v>8.6463294023258292</v>
          </cell>
          <cell r="K812">
            <v>4.6998252410148149</v>
          </cell>
          <cell r="L812">
            <v>2.9089036439786531</v>
          </cell>
          <cell r="M812">
            <v>2.7016956033733144</v>
          </cell>
          <cell r="N812">
            <v>2.6328145799293563</v>
          </cell>
          <cell r="O812">
            <v>2.6685881048036517</v>
          </cell>
          <cell r="P812">
            <v>2.6099624550001335</v>
          </cell>
        </row>
        <row r="813">
          <cell r="B813" t="str">
            <v>D-INGA</v>
          </cell>
          <cell r="C813" t="str">
            <v>VAR_fin</v>
          </cell>
          <cell r="D813" t="str">
            <v>NGA</v>
          </cell>
          <cell r="E813">
            <v>37.31493853822888</v>
          </cell>
          <cell r="F813">
            <v>30.033913689431643</v>
          </cell>
          <cell r="G813">
            <v>33.769979341703667</v>
          </cell>
          <cell r="H813">
            <v>23.776725468721608</v>
          </cell>
          <cell r="I813">
            <v>11.261209770418581</v>
          </cell>
          <cell r="J813">
            <v>6.071095972571066</v>
          </cell>
          <cell r="K813">
            <v>2.1119694133652551</v>
          </cell>
          <cell r="L813">
            <v>0.31514719872091107</v>
          </cell>
          <cell r="M813">
            <v>0.10727132362754868</v>
          </cell>
          <cell r="N813">
            <v>3.8114258208552895E-2</v>
          </cell>
          <cell r="O813">
            <v>7.3971514829870882E-2</v>
          </cell>
          <cell r="P813">
            <v>3.9671794095361718E-3</v>
          </cell>
        </row>
        <row r="814">
          <cell r="B814" t="str">
            <v>D-INGA</v>
          </cell>
          <cell r="C814" t="str">
            <v>VAR_fin</v>
          </cell>
          <cell r="D814" t="str">
            <v>BNGA</v>
          </cell>
          <cell r="E814">
            <v>0.32611202976174314</v>
          </cell>
          <cell r="F814">
            <v>7.5669418065058382E-4</v>
          </cell>
          <cell r="G814">
            <v>2.4642106500774252</v>
          </cell>
          <cell r="H814">
            <v>2.6031728405313066</v>
          </cell>
          <cell r="I814">
            <v>2.6032019847760961</v>
          </cell>
          <cell r="J814">
            <v>2.6032088644674602</v>
          </cell>
          <cell r="K814">
            <v>2.6032272786016217</v>
          </cell>
          <cell r="L814">
            <v>2.6032396560484545</v>
          </cell>
          <cell r="M814">
            <v>2.6032507275802694</v>
          </cell>
          <cell r="N814">
            <v>2.6032781667691962</v>
          </cell>
          <cell r="O814">
            <v>2.6033182758623048</v>
          </cell>
          <cell r="P814">
            <v>2.6143803112969102</v>
          </cell>
        </row>
        <row r="815">
          <cell r="B815" t="str">
            <v>D-INGA</v>
          </cell>
          <cell r="C815" t="str">
            <v>VAR_fin</v>
          </cell>
          <cell r="D815" t="str">
            <v>H2</v>
          </cell>
          <cell r="I815">
            <v>0.29316309752912423</v>
          </cell>
          <cell r="J815">
            <v>0.19777664549143747</v>
          </cell>
          <cell r="K815">
            <v>0.14220903161526779</v>
          </cell>
          <cell r="L815">
            <v>8.9406671064098706E-2</v>
          </cell>
          <cell r="M815">
            <v>8.1464375363298203E-2</v>
          </cell>
          <cell r="N815">
            <v>7.766615649128393E-2</v>
          </cell>
          <cell r="O815">
            <v>8.1655875398914612E-2</v>
          </cell>
          <cell r="P815">
            <v>4.5982648046137636E-2</v>
          </cell>
        </row>
        <row r="816">
          <cell r="B816" t="str">
            <v>D-INGA</v>
          </cell>
          <cell r="C816" t="str">
            <v>VAR_ncap</v>
          </cell>
          <cell r="D816" t="str">
            <v>-</v>
          </cell>
          <cell r="E816">
            <v>9.1451655887920201E-6</v>
          </cell>
          <cell r="F816">
            <v>4.3291868351774201E-6</v>
          </cell>
          <cell r="G816">
            <v>5.7459690168912997E-6</v>
          </cell>
          <cell r="H816">
            <v>7.5447174281136998E-6</v>
          </cell>
          <cell r="I816">
            <v>2.39789467777966E-5</v>
          </cell>
          <cell r="J816">
            <v>2.2256231110991901E-5</v>
          </cell>
          <cell r="K816">
            <v>4.0832728995718803E-5</v>
          </cell>
          <cell r="L816">
            <v>0.214215943630404</v>
          </cell>
          <cell r="M816">
            <v>3.8609378317027397E-2</v>
          </cell>
          <cell r="N816">
            <v>4.2851711917172601E-3</v>
          </cell>
          <cell r="O816">
            <v>3.2325559638874297E-2</v>
          </cell>
          <cell r="P816">
            <v>4.0446742290906702E-2</v>
          </cell>
        </row>
        <row r="817">
          <cell r="B817" t="str">
            <v>D-INGA</v>
          </cell>
          <cell r="C817" t="str">
            <v>VAR_cap</v>
          </cell>
          <cell r="D817" t="str">
            <v>-</v>
          </cell>
          <cell r="E817">
            <v>1.9844925154316888</v>
          </cell>
          <cell r="F817">
            <v>1.984496844618524</v>
          </cell>
          <cell r="G817">
            <v>1.9845025905875409</v>
          </cell>
          <cell r="H817">
            <v>1.984510135304969</v>
          </cell>
          <cell r="I817">
            <v>1.9845341142517468</v>
          </cell>
          <cell r="J817">
            <v>1.9845563704828577</v>
          </cell>
          <cell r="K817">
            <v>1.9845972032118535</v>
          </cell>
          <cell r="L817">
            <v>1.107744031784204</v>
          </cell>
          <cell r="M817">
            <v>0.35978720409186504</v>
          </cell>
          <cell r="N817">
            <v>0.25721544142159403</v>
          </cell>
          <cell r="O817">
            <v>0.28952929136070399</v>
          </cell>
          <cell r="P817">
            <v>0.32996986297581399</v>
          </cell>
        </row>
        <row r="818">
          <cell r="B818" t="str">
            <v>EWIND</v>
          </cell>
          <cell r="C818" t="str">
            <v>VAR_fout</v>
          </cell>
          <cell r="D818" t="str">
            <v>ELC35</v>
          </cell>
          <cell r="E818">
            <v>0.52400000000000047</v>
          </cell>
          <cell r="F818">
            <v>0.54529241248450933</v>
          </cell>
          <cell r="G818">
            <v>0.5031650108180592</v>
          </cell>
          <cell r="H818">
            <v>2.050252243350787</v>
          </cell>
          <cell r="I818">
            <v>3.6358031618092408</v>
          </cell>
          <cell r="J818">
            <v>4.6760902644192681</v>
          </cell>
          <cell r="K818">
            <v>10.313442247844591</v>
          </cell>
          <cell r="L818">
            <v>11.428285826468986</v>
          </cell>
          <cell r="M818">
            <v>11.43053994681755</v>
          </cell>
          <cell r="N818">
            <v>11.43458314662657</v>
          </cell>
          <cell r="O818">
            <v>11.435060122783606</v>
          </cell>
          <cell r="P818">
            <v>11.439551333320482</v>
          </cell>
        </row>
        <row r="819">
          <cell r="B819" t="str">
            <v>EWIND</v>
          </cell>
          <cell r="C819" t="str">
            <v>VAR_fin</v>
          </cell>
          <cell r="D819" t="str">
            <v>WND</v>
          </cell>
          <cell r="E819">
            <v>0.52400000000000047</v>
          </cell>
          <cell r="F819">
            <v>0.54529241248450933</v>
          </cell>
          <cell r="G819">
            <v>0.5031650108180592</v>
          </cell>
          <cell r="H819">
            <v>2.050252243350787</v>
          </cell>
          <cell r="I819">
            <v>3.6358031618092408</v>
          </cell>
          <cell r="J819">
            <v>4.6760902644192681</v>
          </cell>
          <cell r="K819">
            <v>10.313442247844591</v>
          </cell>
          <cell r="L819">
            <v>11.428285826468986</v>
          </cell>
          <cell r="M819">
            <v>11.43053994681755</v>
          </cell>
          <cell r="N819">
            <v>11.43458314662657</v>
          </cell>
          <cell r="O819">
            <v>11.435060122783606</v>
          </cell>
          <cell r="P819">
            <v>11.439551333320482</v>
          </cell>
        </row>
        <row r="820">
          <cell r="B820" t="str">
            <v>EWIND</v>
          </cell>
          <cell r="C820" t="str">
            <v>VAR_ncap</v>
          </cell>
          <cell r="D820" t="str">
            <v>-</v>
          </cell>
          <cell r="F820">
            <v>7.1321787108174503E-3</v>
          </cell>
          <cell r="G820">
            <v>0.292006111146901</v>
          </cell>
          <cell r="H820">
            <v>0.28586794664537102</v>
          </cell>
          <cell r="I820">
            <v>0.24089630601609299</v>
          </cell>
          <cell r="J820">
            <v>0.80733587527004602</v>
          </cell>
          <cell r="K820">
            <v>0.565961798053361</v>
          </cell>
          <cell r="L820">
            <v>0.33781292653415901</v>
          </cell>
          <cell r="M820">
            <v>0.18999936145461599</v>
          </cell>
          <cell r="N820">
            <v>1.02186476084216</v>
          </cell>
          <cell r="O820">
            <v>0.35225892092547401</v>
          </cell>
        </row>
        <row r="821">
          <cell r="B821" t="str">
            <v>EWIND</v>
          </cell>
          <cell r="C821" t="str">
            <v>VAR_cap</v>
          </cell>
          <cell r="D821" t="str">
            <v>-</v>
          </cell>
          <cell r="E821">
            <v>8.7120000000000003E-2</v>
          </cell>
          <cell r="F821">
            <v>9.0660066747424647E-2</v>
          </cell>
          <cell r="G821">
            <v>8.3655984241353648E-2</v>
          </cell>
          <cell r="H821">
            <v>0.34087012827718932</v>
          </cell>
          <cell r="I821">
            <v>0.60448340567721481</v>
          </cell>
          <cell r="J821">
            <v>0.77744213082377123</v>
          </cell>
          <cell r="K821">
            <v>1.71470754144767</v>
          </cell>
          <cell r="L821">
            <v>1.9000619259848699</v>
          </cell>
          <cell r="M821">
            <v>1.90043769160284</v>
          </cell>
          <cell r="N821">
            <v>1.90110996131218</v>
          </cell>
          <cell r="O821">
            <v>1.90118901617972</v>
          </cell>
          <cell r="P821">
            <v>1.90193596975641</v>
          </cell>
        </row>
        <row r="822">
          <cell r="B822" t="str">
            <v>EGEO</v>
          </cell>
          <cell r="C822" t="str">
            <v>VAR_fout</v>
          </cell>
          <cell r="D822" t="str">
            <v>ELC35</v>
          </cell>
          <cell r="K822">
            <v>0.13307341436838988</v>
          </cell>
          <cell r="L822">
            <v>0.36079237014392945</v>
          </cell>
          <cell r="M822">
            <v>0.1499166767266569</v>
          </cell>
          <cell r="N822">
            <v>0.16674402673713842</v>
          </cell>
          <cell r="O822">
            <v>0.21761524454293388</v>
          </cell>
          <cell r="P822">
            <v>0.18807778714371995</v>
          </cell>
        </row>
        <row r="823">
          <cell r="B823" t="str">
            <v>EGEO</v>
          </cell>
          <cell r="C823" t="str">
            <v>VAR_fin</v>
          </cell>
          <cell r="D823" t="str">
            <v>GEO</v>
          </cell>
          <cell r="K823">
            <v>0.88715609578926602</v>
          </cell>
          <cell r="L823">
            <v>2.405282467626197</v>
          </cell>
          <cell r="M823">
            <v>0.99944451151104508</v>
          </cell>
          <cell r="N823">
            <v>1.1116268449142566</v>
          </cell>
          <cell r="O823">
            <v>1.4507682969528937</v>
          </cell>
          <cell r="P823">
            <v>1.253851914291467</v>
          </cell>
        </row>
        <row r="824">
          <cell r="B824" t="str">
            <v>EGEO</v>
          </cell>
          <cell r="C824" t="str">
            <v>VAR_ncap</v>
          </cell>
          <cell r="D824" t="str">
            <v>-</v>
          </cell>
          <cell r="J824">
            <v>3.58723432263815E-3</v>
          </cell>
          <cell r="K824">
            <v>1.08256051294018E-2</v>
          </cell>
          <cell r="L824">
            <v>1.46172614824316E-6</v>
          </cell>
          <cell r="M824">
            <v>1.5860770296874301E-6</v>
          </cell>
          <cell r="N824">
            <v>2.4634240736186301E-6</v>
          </cell>
          <cell r="O824">
            <v>1.31036256506249E-5</v>
          </cell>
        </row>
        <row r="825">
          <cell r="B825" t="str">
            <v>EGEO</v>
          </cell>
          <cell r="C825" t="str">
            <v>VAR_cap</v>
          </cell>
          <cell r="D825" t="str">
            <v>-</v>
          </cell>
          <cell r="K825">
            <v>5.2817421489536262E-3</v>
          </cell>
          <cell r="L825">
            <v>1.4412186202198031E-2</v>
          </cell>
          <cell r="M825">
            <v>1.301813854877415E-2</v>
          </cell>
          <cell r="N825">
            <v>1.301572034247968E-2</v>
          </cell>
          <cell r="O825">
            <v>1.301617622860265E-2</v>
          </cell>
          <cell r="P825">
            <v>1.3024480710155609E-2</v>
          </cell>
        </row>
        <row r="826">
          <cell r="B826" t="str">
            <v>D-SPLT</v>
          </cell>
          <cell r="C826" t="str">
            <v>VAR_fout</v>
          </cell>
          <cell r="D826" t="str">
            <v>SPLT</v>
          </cell>
          <cell r="E826">
            <v>2.0856608830089711</v>
          </cell>
          <cell r="F826">
            <v>2.4001185948418433</v>
          </cell>
          <cell r="G826">
            <v>2.0094626992843065</v>
          </cell>
          <cell r="H826">
            <v>2.1773053951476595</v>
          </cell>
          <cell r="I826">
            <v>2.3030359274592982</v>
          </cell>
          <cell r="J826">
            <v>2.4423947534247468</v>
          </cell>
          <cell r="K826">
            <v>2.4066438126914433</v>
          </cell>
          <cell r="L826">
            <v>3.3961699579850069</v>
          </cell>
          <cell r="M826">
            <v>2.4206255594041033</v>
          </cell>
          <cell r="N826">
            <v>2.4399933680922281</v>
          </cell>
          <cell r="O826">
            <v>2.4390412688605805</v>
          </cell>
          <cell r="P826">
            <v>2.4390692323817982</v>
          </cell>
        </row>
        <row r="827">
          <cell r="B827" t="str">
            <v>D-SPLT</v>
          </cell>
          <cell r="C827" t="str">
            <v>VAR_fin</v>
          </cell>
          <cell r="D827" t="str">
            <v>PLT</v>
          </cell>
          <cell r="E827">
            <v>2.0856608830089711</v>
          </cell>
          <cell r="F827">
            <v>2.4001185948418433</v>
          </cell>
          <cell r="G827">
            <v>2.0094626992843065</v>
          </cell>
          <cell r="H827">
            <v>2.1773053951476595</v>
          </cell>
          <cell r="I827">
            <v>2.3030359274592982</v>
          </cell>
          <cell r="J827">
            <v>2.4423947534247468</v>
          </cell>
          <cell r="K827">
            <v>2.4066438126914433</v>
          </cell>
          <cell r="L827">
            <v>3.3961699579850069</v>
          </cell>
          <cell r="M827">
            <v>2.4206255594041033</v>
          </cell>
          <cell r="N827">
            <v>2.4399933680922281</v>
          </cell>
          <cell r="O827">
            <v>2.4390412688605805</v>
          </cell>
          <cell r="P827">
            <v>2.4390692323817982</v>
          </cell>
        </row>
        <row r="828">
          <cell r="B828" t="str">
            <v>RHES-ESOLPV</v>
          </cell>
          <cell r="C828" t="str">
            <v>VAR_fout</v>
          </cell>
          <cell r="D828" t="str">
            <v>RHES_SOL_ELC</v>
          </cell>
          <cell r="E828">
            <v>2.1349390887346629</v>
          </cell>
          <cell r="F828">
            <v>3.3906654282828832</v>
          </cell>
          <cell r="G828">
            <v>10.842281787881895</v>
          </cell>
          <cell r="H828">
            <v>18.908041252112657</v>
          </cell>
          <cell r="I828">
            <v>19.873697540788395</v>
          </cell>
          <cell r="J828">
            <v>20.887651315446455</v>
          </cell>
          <cell r="K828">
            <v>34.735177510073051</v>
          </cell>
          <cell r="L828">
            <v>37.69725145707698</v>
          </cell>
          <cell r="M828">
            <v>39.620191323201446</v>
          </cell>
          <cell r="N828">
            <v>41.641221606422874</v>
          </cell>
          <cell r="O828">
            <v>43.765347644332579</v>
          </cell>
          <cell r="P828">
            <v>45.997837845366973</v>
          </cell>
        </row>
        <row r="829">
          <cell r="B829" t="str">
            <v>RHES-ESOLPV</v>
          </cell>
          <cell r="C829" t="str">
            <v>VAR_fin</v>
          </cell>
          <cell r="D829" t="str">
            <v>SOL</v>
          </cell>
          <cell r="E829">
            <v>2.1349390887346629</v>
          </cell>
          <cell r="F829">
            <v>3.3906654282828832</v>
          </cell>
          <cell r="G829">
            <v>10.842281787881895</v>
          </cell>
          <cell r="H829">
            <v>18.908041252112657</v>
          </cell>
          <cell r="I829">
            <v>19.873697540788395</v>
          </cell>
          <cell r="J829">
            <v>20.887651315446455</v>
          </cell>
          <cell r="K829">
            <v>34.735177510073051</v>
          </cell>
          <cell r="L829">
            <v>37.69725145707698</v>
          </cell>
          <cell r="M829">
            <v>39.620191323201446</v>
          </cell>
          <cell r="N829">
            <v>41.641221606422874</v>
          </cell>
          <cell r="O829">
            <v>43.765347644332579</v>
          </cell>
          <cell r="P829">
            <v>45.997837845366973</v>
          </cell>
        </row>
        <row r="830">
          <cell r="B830" t="str">
            <v>RHES-ESOLPV</v>
          </cell>
          <cell r="C830" t="str">
            <v>VAR_fin</v>
          </cell>
          <cell r="D830" t="str">
            <v>SOLPVC</v>
          </cell>
          <cell r="E830">
            <v>2.1349390887346602</v>
          </cell>
          <cell r="F830">
            <v>3.3906654282828801</v>
          </cell>
          <cell r="G830">
            <v>10.8422817878819</v>
          </cell>
          <cell r="H830">
            <v>18.908041252112699</v>
          </cell>
          <cell r="I830">
            <v>19.873697540788399</v>
          </cell>
          <cell r="J830">
            <v>20.887651315446501</v>
          </cell>
          <cell r="K830">
            <v>34.7351775100731</v>
          </cell>
          <cell r="L830">
            <v>37.697251457077002</v>
          </cell>
          <cell r="M830">
            <v>39.620191323201503</v>
          </cell>
          <cell r="N830">
            <v>41.641221606422903</v>
          </cell>
          <cell r="O830">
            <v>43.7653476443326</v>
          </cell>
          <cell r="P830">
            <v>45.997837845367002</v>
          </cell>
        </row>
        <row r="831">
          <cell r="B831" t="str">
            <v>RHES-ESOLPV</v>
          </cell>
          <cell r="C831" t="str">
            <v>VAR_ncap</v>
          </cell>
          <cell r="D831" t="str">
            <v>-</v>
          </cell>
          <cell r="F831">
            <v>9.5056552175078102E-8</v>
          </cell>
          <cell r="G831">
            <v>1.9481265172644999</v>
          </cell>
          <cell r="H831">
            <v>1.4772110034958701</v>
          </cell>
          <cell r="I831">
            <v>0.46177416082812001</v>
          </cell>
          <cell r="J831">
            <v>0.75111353792267599</v>
          </cell>
          <cell r="K831">
            <v>6.0261907083939397</v>
          </cell>
          <cell r="L831">
            <v>2.08675120440427</v>
          </cell>
          <cell r="M831">
            <v>0.89682838425758504</v>
          </cell>
          <cell r="N831">
            <v>1.29174865095758</v>
          </cell>
          <cell r="O831">
            <v>6.5516732149679697</v>
          </cell>
          <cell r="P831">
            <v>2.63904163061102</v>
          </cell>
        </row>
        <row r="832">
          <cell r="B832" t="str">
            <v>RHES-ESOLPV</v>
          </cell>
          <cell r="C832" t="str">
            <v>VAR_cap</v>
          </cell>
          <cell r="D832" t="str">
            <v>-</v>
          </cell>
          <cell r="E832">
            <v>0.67885700000000004</v>
          </cell>
          <cell r="F832">
            <v>1.1559000127347021</v>
          </cell>
          <cell r="G832">
            <v>3.2372836123210504</v>
          </cell>
          <cell r="H832">
            <v>4.6776117808733</v>
          </cell>
          <cell r="I832">
            <v>4.9165032658236996</v>
          </cell>
          <cell r="J832">
            <v>5.1673429161417301</v>
          </cell>
          <cell r="K832">
            <v>8.5930492144990591</v>
          </cell>
          <cell r="L832">
            <v>9.3258296115490005</v>
          </cell>
          <cell r="M832">
            <v>9.8015411179220493</v>
          </cell>
          <cell r="N832">
            <v>10.301518948013401</v>
          </cell>
          <cell r="O832">
            <v>10.8270014545874</v>
          </cell>
          <cell r="P832">
            <v>11.379291880794201</v>
          </cell>
        </row>
        <row r="833">
          <cell r="B833" t="str">
            <v>ENUC_SMR_GOE_VI</v>
          </cell>
          <cell r="C833" t="str">
            <v>VAR_fout</v>
          </cell>
          <cell r="D833" t="str">
            <v>LTH</v>
          </cell>
          <cell r="O833">
            <v>0.37281414641767685</v>
          </cell>
          <cell r="P833">
            <v>0.36390760421566093</v>
          </cell>
        </row>
        <row r="834">
          <cell r="B834" t="str">
            <v>ENUC_SMR_GOE_VI</v>
          </cell>
          <cell r="C834" t="str">
            <v>VAR_fout</v>
          </cell>
          <cell r="D834" t="str">
            <v>ELC</v>
          </cell>
          <cell r="O834">
            <v>0.50392126853232966</v>
          </cell>
          <cell r="P834">
            <v>0.4924330567003169</v>
          </cell>
        </row>
        <row r="835">
          <cell r="B835" t="str">
            <v>ENUC_SMR_GOE_VI</v>
          </cell>
          <cell r="C835" t="str">
            <v>VAR_fin</v>
          </cell>
          <cell r="D835" t="str">
            <v>URN</v>
          </cell>
          <cell r="O835">
            <v>1.6855085086030177</v>
          </cell>
          <cell r="P835">
            <v>1.6469015757676335</v>
          </cell>
        </row>
        <row r="836">
          <cell r="B836" t="str">
            <v>ENUC_SMR_GOE_VI</v>
          </cell>
          <cell r="C836" t="str">
            <v>VAR_ncap</v>
          </cell>
          <cell r="D836" t="str">
            <v>-</v>
          </cell>
          <cell r="N836">
            <v>2.0222194341877799E-2</v>
          </cell>
          <cell r="O836">
            <v>2.24591712303496E-4</v>
          </cell>
        </row>
        <row r="837">
          <cell r="B837" t="str">
            <v>ENUC_SMR_GOE_VI</v>
          </cell>
          <cell r="C837" t="str">
            <v>VAR_cap</v>
          </cell>
          <cell r="D837" t="str">
            <v>-</v>
          </cell>
          <cell r="O837">
            <v>2.02933929894158E-2</v>
          </cell>
          <cell r="P837">
            <v>2.04467860541813E-2</v>
          </cell>
        </row>
        <row r="838">
          <cell r="B838" t="str">
            <v>SUP_DAC</v>
          </cell>
          <cell r="C838" t="str">
            <v>VAR_fout</v>
          </cell>
          <cell r="D838" t="str">
            <v>CO2_O</v>
          </cell>
          <cell r="J838">
            <v>3.5803181409512913E-2</v>
          </cell>
          <cell r="K838">
            <v>4.7892964602975145E-2</v>
          </cell>
          <cell r="L838">
            <v>36.691490238801329</v>
          </cell>
          <cell r="M838">
            <v>275.82035080855161</v>
          </cell>
          <cell r="N838">
            <v>1654.1750899101773</v>
          </cell>
          <cell r="O838">
            <v>1788.9378754634092</v>
          </cell>
          <cell r="P838">
            <v>2550.2711828188985</v>
          </cell>
        </row>
        <row r="839">
          <cell r="B839" t="str">
            <v>SUP_DAC</v>
          </cell>
          <cell r="C839" t="str">
            <v>VAR_fout</v>
          </cell>
          <cell r="D839" t="str">
            <v>CO2</v>
          </cell>
          <cell r="J839">
            <v>-3.5803181409512899E-2</v>
          </cell>
          <cell r="K839">
            <v>-4.7892964602975201E-2</v>
          </cell>
          <cell r="L839">
            <v>-36.6914902388013</v>
          </cell>
          <cell r="M839">
            <v>-275.82035080855201</v>
          </cell>
          <cell r="N839">
            <v>-1654.1750899101801</v>
          </cell>
          <cell r="O839">
            <v>-1788.9378754634099</v>
          </cell>
          <cell r="P839">
            <v>-2550.2711828188899</v>
          </cell>
        </row>
        <row r="840">
          <cell r="B840" t="str">
            <v>SUP_DAC</v>
          </cell>
          <cell r="C840" t="str">
            <v>VAR_fin</v>
          </cell>
          <cell r="D840" t="str">
            <v>CHEAT</v>
          </cell>
          <cell r="J840">
            <v>2.3806180950325316E-4</v>
          </cell>
          <cell r="K840">
            <v>3.1185386131642211E-4</v>
          </cell>
          <cell r="L840">
            <v>0.23386313778435983</v>
          </cell>
          <cell r="M840">
            <v>1.7580156130223761</v>
          </cell>
          <cell r="N840">
            <v>10.543332376345511</v>
          </cell>
          <cell r="O840">
            <v>11.402279442297939</v>
          </cell>
          <cell r="P840">
            <v>16.254843211147325</v>
          </cell>
        </row>
        <row r="841">
          <cell r="B841" t="str">
            <v>SUP_DAC</v>
          </cell>
          <cell r="C841" t="str">
            <v>VAR_fin</v>
          </cell>
          <cell r="D841" t="str">
            <v>CELC</v>
          </cell>
          <cell r="J841">
            <v>4.9647078221191271E-5</v>
          </cell>
          <cell r="K841">
            <v>5.499708768574981E-5</v>
          </cell>
          <cell r="L841">
            <v>3.3389256117309203E-2</v>
          </cell>
          <cell r="M841">
            <v>0.2509965192357822</v>
          </cell>
          <cell r="N841">
            <v>1.5052993318182586</v>
          </cell>
          <cell r="O841">
            <v>1.6279334666717018</v>
          </cell>
          <cell r="P841">
            <v>2.3207467763651954</v>
          </cell>
        </row>
        <row r="842">
          <cell r="B842" t="str">
            <v>SUP_DAC</v>
          </cell>
          <cell r="C842" t="str">
            <v>VAR_ncap</v>
          </cell>
          <cell r="D842" t="str">
            <v>-</v>
          </cell>
          <cell r="J842">
            <v>1.11485844673779E-2</v>
          </cell>
          <cell r="K842">
            <v>1.8924541235707101E-3</v>
          </cell>
          <cell r="L842">
            <v>4.6430620319779896</v>
          </cell>
          <cell r="M842">
            <v>30.3394018664107</v>
          </cell>
          <cell r="N842">
            <v>174.83255948643901</v>
          </cell>
          <cell r="O842">
            <v>30.532053206326101</v>
          </cell>
          <cell r="P842">
            <v>118.11074552164099</v>
          </cell>
        </row>
        <row r="843">
          <cell r="B843" t="str">
            <v>SUP_DAC</v>
          </cell>
          <cell r="C843" t="str">
            <v>VAR_cap</v>
          </cell>
          <cell r="D843" t="str">
            <v>-</v>
          </cell>
          <cell r="J843">
            <v>1.11485844673779E-2</v>
          </cell>
          <cell r="K843">
            <v>1.2973248803736839E-2</v>
          </cell>
          <cell r="L843">
            <v>4.6555905956431962</v>
          </cell>
          <cell r="M843">
            <v>34.984991481696724</v>
          </cell>
          <cell r="N843">
            <v>209.81453160062401</v>
          </cell>
          <cell r="O843">
            <v>226.90764317501214</v>
          </cell>
          <cell r="P843">
            <v>323.47484580547763</v>
          </cell>
        </row>
        <row r="844">
          <cell r="B844" t="str">
            <v>EHYD-DAM10</v>
          </cell>
          <cell r="C844" t="str">
            <v>VAR_fout</v>
          </cell>
          <cell r="D844" t="str">
            <v>ELC</v>
          </cell>
          <cell r="F844">
            <v>5.6838857573462069E-2</v>
          </cell>
          <cell r="G844">
            <v>0.37018983477775191</v>
          </cell>
          <cell r="H844">
            <v>0.68822269086328414</v>
          </cell>
          <cell r="I844">
            <v>0.71427492136618931</v>
          </cell>
          <cell r="J844">
            <v>0.72086683919716021</v>
          </cell>
          <cell r="K844">
            <v>0.73091274672661632</v>
          </cell>
          <cell r="L844">
            <v>0.72723598724272509</v>
          </cell>
          <cell r="M844">
            <v>0.72483386940013517</v>
          </cell>
          <cell r="N844">
            <v>0.72262778115957893</v>
          </cell>
          <cell r="O844">
            <v>0.72249958177549267</v>
          </cell>
          <cell r="P844">
            <v>0.71860048668940291</v>
          </cell>
        </row>
        <row r="845">
          <cell r="B845" t="str">
            <v>EHYD-DAM10</v>
          </cell>
          <cell r="C845" t="str">
            <v>VAR_fin</v>
          </cell>
          <cell r="D845" t="str">
            <v>HYDD</v>
          </cell>
          <cell r="F845">
            <v>5.6838857573462069E-2</v>
          </cell>
          <cell r="G845">
            <v>0.37018983477775191</v>
          </cell>
          <cell r="H845">
            <v>0.68822269086328414</v>
          </cell>
          <cell r="I845">
            <v>0.71427492136618931</v>
          </cell>
          <cell r="J845">
            <v>0.72086683919716021</v>
          </cell>
          <cell r="K845">
            <v>0.73091274672661632</v>
          </cell>
          <cell r="L845">
            <v>0.72723598724272509</v>
          </cell>
          <cell r="M845">
            <v>0.72483386940013517</v>
          </cell>
          <cell r="N845">
            <v>0.72262778115957893</v>
          </cell>
          <cell r="O845">
            <v>0.72249958177549267</v>
          </cell>
          <cell r="P845">
            <v>0.71860048668940291</v>
          </cell>
        </row>
        <row r="846">
          <cell r="B846" t="str">
            <v>EHYD-DAM10</v>
          </cell>
          <cell r="C846" t="str">
            <v>VAR_ncap</v>
          </cell>
          <cell r="D846" t="str">
            <v>-</v>
          </cell>
          <cell r="F846">
            <v>7.1908444520813897E-3</v>
          </cell>
          <cell r="G846">
            <v>3.3289048735605301E-2</v>
          </cell>
          <cell r="H846">
            <v>3.4815832966967698E-2</v>
          </cell>
          <cell r="I846">
            <v>1.5665994772459399E-6</v>
          </cell>
          <cell r="J846">
            <v>1.04694457623844E-6</v>
          </cell>
          <cell r="K846">
            <v>2.6985761725321398E-7</v>
          </cell>
          <cell r="L846">
            <v>1.38000386806816E-7</v>
          </cell>
          <cell r="M846">
            <v>3.4528743169864902E-6</v>
          </cell>
          <cell r="N846">
            <v>4.54641859470557E-7</v>
          </cell>
          <cell r="O846">
            <v>5.7147634484300605E-7</v>
          </cell>
          <cell r="P846">
            <v>2.8225498845601598E-7</v>
          </cell>
        </row>
        <row r="847">
          <cell r="B847" t="str">
            <v>EHYD-DAM10</v>
          </cell>
          <cell r="C847" t="str">
            <v>VAR_cap</v>
          </cell>
          <cell r="D847" t="str">
            <v>-</v>
          </cell>
          <cell r="F847">
            <v>7.1908444520813897E-3</v>
          </cell>
          <cell r="G847">
            <v>4.0479893187686702E-2</v>
          </cell>
          <cell r="H847">
            <v>7.5295726154654394E-2</v>
          </cell>
          <cell r="I847">
            <v>7.5297292754131606E-2</v>
          </cell>
          <cell r="J847">
            <v>7.5298339698707903E-2</v>
          </cell>
          <cell r="K847">
            <v>7.52986095563251E-2</v>
          </cell>
          <cell r="L847">
            <v>7.5298747556711995E-2</v>
          </cell>
          <cell r="M847">
            <v>7.5302200431028907E-2</v>
          </cell>
          <cell r="N847">
            <v>7.53026550728884E-2</v>
          </cell>
          <cell r="O847">
            <v>7.5303226549233201E-2</v>
          </cell>
          <cell r="P847">
            <v>7.5303508804221694E-2</v>
          </cell>
        </row>
        <row r="848">
          <cell r="B848" t="str">
            <v>DH-EBAT</v>
          </cell>
          <cell r="C848" t="str">
            <v>VAR_fout</v>
          </cell>
          <cell r="D848" t="str">
            <v>ELC35</v>
          </cell>
          <cell r="E848">
            <v>2.3587463999491864E-2</v>
          </cell>
          <cell r="F848">
            <v>1.8573752081749918E-2</v>
          </cell>
          <cell r="G848">
            <v>1.8727772337589405E-2</v>
          </cell>
          <cell r="H848">
            <v>2.2607801184803173E-2</v>
          </cell>
          <cell r="I848">
            <v>0.18841225589385327</v>
          </cell>
          <cell r="J848">
            <v>2.898654674901477</v>
          </cell>
          <cell r="K848">
            <v>6.5094817264519991</v>
          </cell>
          <cell r="L848">
            <v>6.935620331228451</v>
          </cell>
          <cell r="M848">
            <v>14.404145881545237</v>
          </cell>
          <cell r="N848">
            <v>13.057178404170646</v>
          </cell>
          <cell r="O848">
            <v>11.684475659963317</v>
          </cell>
          <cell r="P848">
            <v>12.03211089612418</v>
          </cell>
        </row>
        <row r="849">
          <cell r="B849" t="str">
            <v>DH-EBAT</v>
          </cell>
          <cell r="C849" t="str">
            <v>VAR_fout</v>
          </cell>
          <cell r="D849" t="str">
            <v>AUX_DH-EBAT_OUT</v>
          </cell>
          <cell r="E849">
            <v>2.358746399949186E-2</v>
          </cell>
          <cell r="F849">
            <v>1.8573752081749908E-2</v>
          </cell>
          <cell r="G849">
            <v>1.8727772337589394E-2</v>
          </cell>
          <cell r="H849">
            <v>2.2607801184803166E-2</v>
          </cell>
          <cell r="I849">
            <v>0.1884122558938531</v>
          </cell>
          <cell r="J849">
            <v>2.898654674901477</v>
          </cell>
          <cell r="K849">
            <v>6.5094817264519991</v>
          </cell>
          <cell r="L849">
            <v>6.9356203312284475</v>
          </cell>
          <cell r="M849">
            <v>14.404145881545231</v>
          </cell>
          <cell r="N849">
            <v>13.057178404170642</v>
          </cell>
          <cell r="O849">
            <v>11.684475659963312</v>
          </cell>
          <cell r="P849">
            <v>12.032110896124173</v>
          </cell>
        </row>
        <row r="850">
          <cell r="B850" t="str">
            <v>DH-EBAT</v>
          </cell>
          <cell r="C850" t="str">
            <v>VAR_fin</v>
          </cell>
          <cell r="D850" t="str">
            <v>ELC35</v>
          </cell>
          <cell r="E850">
            <v>2.6384597628975621E-2</v>
          </cell>
          <cell r="F850">
            <v>2.0778109946507181E-2</v>
          </cell>
          <cell r="G850">
            <v>2.094836189586095E-2</v>
          </cell>
          <cell r="H850">
            <v>2.5287130117235559E-2</v>
          </cell>
          <cell r="I850">
            <v>0.21069479778645328</v>
          </cell>
          <cell r="J850">
            <v>3.2413745531747797</v>
          </cell>
          <cell r="K850">
            <v>7.279110117313615</v>
          </cell>
          <cell r="L850">
            <v>7.7556316740781241</v>
          </cell>
          <cell r="M850">
            <v>16.10716766616455</v>
          </cell>
          <cell r="N850">
            <v>14.600946986845337</v>
          </cell>
          <cell r="O850">
            <v>13.065948336457234</v>
          </cell>
          <cell r="P850">
            <v>13.454685115319833</v>
          </cell>
        </row>
        <row r="851">
          <cell r="B851" t="str">
            <v>DH-EBAT</v>
          </cell>
          <cell r="C851" t="str">
            <v>VAR_fin</v>
          </cell>
          <cell r="D851" t="str">
            <v>AUX_DH-EBAT_IN</v>
          </cell>
          <cell r="E851">
            <v>2.6384597628975621E-2</v>
          </cell>
          <cell r="F851">
            <v>2.0778109946507181E-2</v>
          </cell>
          <cell r="G851">
            <v>2.094836189586095E-2</v>
          </cell>
          <cell r="H851">
            <v>2.5287130117235559E-2</v>
          </cell>
          <cell r="I851">
            <v>0.21069479778645328</v>
          </cell>
          <cell r="J851">
            <v>3.2413745531747797</v>
          </cell>
          <cell r="K851">
            <v>7.279110117313615</v>
          </cell>
          <cell r="L851">
            <v>7.7556316740781241</v>
          </cell>
          <cell r="M851">
            <v>16.10716766616455</v>
          </cell>
          <cell r="N851">
            <v>14.600946986845337</v>
          </cell>
          <cell r="O851">
            <v>13.065948336457234</v>
          </cell>
          <cell r="P851">
            <v>13.454685115319833</v>
          </cell>
        </row>
        <row r="852">
          <cell r="B852" t="str">
            <v>DH-EBAT</v>
          </cell>
          <cell r="C852" t="str">
            <v>VAR_ncap</v>
          </cell>
          <cell r="D852" t="str">
            <v>-</v>
          </cell>
          <cell r="E852">
            <v>3.3518069842660399E-3</v>
          </cell>
          <cell r="F852">
            <v>7.1665867830965704E-6</v>
          </cell>
          <cell r="G852">
            <v>2.15365040290664E-5</v>
          </cell>
          <cell r="H852">
            <v>6.5395365925771502E-4</v>
          </cell>
          <cell r="I852">
            <v>2.9670633677136501E-2</v>
          </cell>
          <cell r="J852">
            <v>0.66591508137691002</v>
          </cell>
          <cell r="K852">
            <v>0.615440340149215</v>
          </cell>
          <cell r="L852">
            <v>1.7317793067266201</v>
          </cell>
          <cell r="M852">
            <v>1.4933809029488501E-4</v>
          </cell>
          <cell r="N852">
            <v>0.93049326935980203</v>
          </cell>
          <cell r="O852">
            <v>0.76093597270586799</v>
          </cell>
          <cell r="P852">
            <v>0.28010895596333502</v>
          </cell>
        </row>
        <row r="853">
          <cell r="B853" t="str">
            <v>DH-EBAT</v>
          </cell>
          <cell r="C853" t="str">
            <v>VAR_cap</v>
          </cell>
          <cell r="D853" t="str">
            <v>-</v>
          </cell>
          <cell r="E853">
            <v>3.3518069842660399E-3</v>
          </cell>
          <cell r="F853">
            <v>3.357813942091799E-3</v>
          </cell>
          <cell r="G853">
            <v>3.3764980148057963E-3</v>
          </cell>
          <cell r="H853">
            <v>3.1252482830995002E-3</v>
          </cell>
          <cell r="I853">
            <v>3.0330886479269563E-2</v>
          </cell>
          <cell r="J853">
            <v>0.6957179820772792</v>
          </cell>
          <cell r="K853">
            <v>1.2967329140227879</v>
          </cell>
          <cell r="L853">
            <v>2.5746805121731828</v>
          </cell>
          <cell r="M853">
            <v>2.0087480819376267</v>
          </cell>
          <cell r="N853">
            <v>1.8178891238304737</v>
          </cell>
          <cell r="O853">
            <v>1.6914439492869635</v>
          </cell>
          <cell r="P853">
            <v>1.6689709205417811</v>
          </cell>
        </row>
        <row r="854">
          <cell r="B854" t="str">
            <v>RHEM-EBAT</v>
          </cell>
          <cell r="C854" t="str">
            <v>VAR_fout</v>
          </cell>
          <cell r="D854" t="str">
            <v>RHEM_ELC</v>
          </cell>
          <cell r="E854">
            <v>7.8104024361728332E-3</v>
          </cell>
          <cell r="F854">
            <v>7.8277365924637639E-3</v>
          </cell>
          <cell r="G854">
            <v>7.8516640206342542E-3</v>
          </cell>
          <cell r="H854">
            <v>4.7275675283822226E-2</v>
          </cell>
          <cell r="I854">
            <v>8.2014669602531357E-2</v>
          </cell>
          <cell r="J854">
            <v>0.12037011837586686</v>
          </cell>
          <cell r="K854">
            <v>0.14644955945177934</v>
          </cell>
          <cell r="L854">
            <v>0.11041581176491076</v>
          </cell>
          <cell r="M854">
            <v>0.14696081634808675</v>
          </cell>
          <cell r="N854">
            <v>0.15967936992898182</v>
          </cell>
          <cell r="O854">
            <v>0.16500213778565664</v>
          </cell>
          <cell r="P854">
            <v>0.17896361671574082</v>
          </cell>
        </row>
        <row r="855">
          <cell r="B855" t="str">
            <v>RHEM-EBAT</v>
          </cell>
          <cell r="C855" t="str">
            <v>VAR_fout</v>
          </cell>
          <cell r="D855" t="str">
            <v>AUX_RHEM-EBAT_OUT</v>
          </cell>
          <cell r="E855">
            <v>7.8104024361728393E-3</v>
          </cell>
          <cell r="F855">
            <v>7.827736592463776E-3</v>
          </cell>
          <cell r="G855">
            <v>7.8516640206342612E-3</v>
          </cell>
          <cell r="H855">
            <v>4.7275675283822247E-2</v>
          </cell>
          <cell r="I855">
            <v>8.2014669602531468E-2</v>
          </cell>
          <cell r="J855">
            <v>0.120370118375867</v>
          </cell>
          <cell r="K855">
            <v>0.14644955945177965</v>
          </cell>
          <cell r="L855">
            <v>0.11041581176491082</v>
          </cell>
          <cell r="M855">
            <v>0.14696081634808697</v>
          </cell>
          <cell r="N855">
            <v>0.15967936992898199</v>
          </cell>
          <cell r="O855">
            <v>0.16500213778565673</v>
          </cell>
          <cell r="P855">
            <v>0.17896361671574104</v>
          </cell>
        </row>
        <row r="856">
          <cell r="B856" t="str">
            <v>RHEM-EBAT</v>
          </cell>
          <cell r="C856" t="str">
            <v>VAR_fin</v>
          </cell>
          <cell r="D856" t="str">
            <v>RHEM_ELC</v>
          </cell>
          <cell r="E856">
            <v>8.6456151969975751E-3</v>
          </cell>
          <cell r="F856">
            <v>8.6647844302219935E-3</v>
          </cell>
          <cell r="G856">
            <v>8.6894735802958041E-3</v>
          </cell>
          <cell r="H856">
            <v>5.2287099767631184E-2</v>
          </cell>
          <cell r="I856">
            <v>9.0703730645702377E-2</v>
          </cell>
          <cell r="J856">
            <v>0.13311967119279389</v>
          </cell>
          <cell r="K856">
            <v>0.1619600069874339</v>
          </cell>
          <cell r="L856">
            <v>0.12211163783636995</v>
          </cell>
          <cell r="M856">
            <v>0.16252538799095803</v>
          </cell>
          <cell r="N856">
            <v>0.17659038865670665</v>
          </cell>
          <cell r="O856">
            <v>0.18247665024861437</v>
          </cell>
          <cell r="P856">
            <v>0.19791723623707472</v>
          </cell>
        </row>
        <row r="857">
          <cell r="B857" t="str">
            <v>RHEM-EBAT</v>
          </cell>
          <cell r="C857" t="str">
            <v>VAR_fin</v>
          </cell>
          <cell r="D857" t="str">
            <v>AUX_RHEM-EBAT_IN</v>
          </cell>
          <cell r="E857">
            <v>8.6456151969975751E-3</v>
          </cell>
          <cell r="F857">
            <v>8.6647844302219935E-3</v>
          </cell>
          <cell r="G857">
            <v>8.6894735802958041E-3</v>
          </cell>
          <cell r="H857">
            <v>5.2287099767631184E-2</v>
          </cell>
          <cell r="I857">
            <v>9.0703730645702377E-2</v>
          </cell>
          <cell r="J857">
            <v>0.13311967119279389</v>
          </cell>
          <cell r="K857">
            <v>0.1619600069874339</v>
          </cell>
          <cell r="L857">
            <v>0.12211163783636995</v>
          </cell>
          <cell r="M857">
            <v>0.16252538799095803</v>
          </cell>
          <cell r="N857">
            <v>0.17659038865670665</v>
          </cell>
          <cell r="O857">
            <v>0.18247665024861437</v>
          </cell>
          <cell r="P857">
            <v>0.19791723623707472</v>
          </cell>
        </row>
        <row r="858">
          <cell r="B858" t="str">
            <v>RHEM-EBAT</v>
          </cell>
          <cell r="C858" t="str">
            <v>VAR_ncap</v>
          </cell>
          <cell r="D858" t="str">
            <v>-</v>
          </cell>
          <cell r="E858">
            <v>3.2079783756025198E-3</v>
          </cell>
          <cell r="F858">
            <v>6.5714999325194496E-6</v>
          </cell>
          <cell r="G858">
            <v>1.8308629323531199E-5</v>
          </cell>
          <cell r="H858">
            <v>1.70669076199596E-2</v>
          </cell>
          <cell r="I858">
            <v>1.6583800514705298E-2</v>
          </cell>
          <cell r="J858">
            <v>2.9262302477552599E-2</v>
          </cell>
          <cell r="K858">
            <v>2.2214184709089899E-2</v>
          </cell>
          <cell r="L858">
            <v>2.9489100072049801E-2</v>
          </cell>
          <cell r="M858">
            <v>2.07454094654013E-2</v>
          </cell>
          <cell r="N858">
            <v>2.9601074507483199E-2</v>
          </cell>
          <cell r="O858">
            <v>3.4365922268836301E-2</v>
          </cell>
          <cell r="P858">
            <v>1.9044467518001099E-2</v>
          </cell>
        </row>
        <row r="859">
          <cell r="B859" t="str">
            <v>RHEM-EBAT</v>
          </cell>
          <cell r="C859" t="str">
            <v>VAR_cap</v>
          </cell>
          <cell r="D859" t="str">
            <v>-</v>
          </cell>
          <cell r="E859">
            <v>3.2105053471768348E-3</v>
          </cell>
          <cell r="F859">
            <v>3.2158040598794608E-3</v>
          </cell>
          <cell r="G859">
            <v>3.2313420601084784E-3</v>
          </cell>
          <cell r="H859">
            <v>1.9431599217234127E-2</v>
          </cell>
          <cell r="I859">
            <v>3.3656873743488705E-2</v>
          </cell>
          <cell r="J859">
            <v>4.9426332964346884E-2</v>
          </cell>
          <cell r="K859">
            <v>6.0071348619116727E-2</v>
          </cell>
          <cell r="L859">
            <v>6.1691399792069904E-2</v>
          </cell>
          <cell r="M859">
            <v>6.0221508512960528E-2</v>
          </cell>
          <cell r="N859">
            <v>6.5445676327373886E-2</v>
          </cell>
          <cell r="O859">
            <v>6.7634669170145323E-2</v>
          </cell>
          <cell r="P859">
            <v>7.3373458132522301E-2</v>
          </cell>
        </row>
        <row r="860">
          <cell r="B860" t="str">
            <v>HPLGEO</v>
          </cell>
          <cell r="C860" t="str">
            <v>VAR_fout</v>
          </cell>
          <cell r="D860" t="str">
            <v>LTH</v>
          </cell>
          <cell r="J860">
            <v>4.1360259212355564E-3</v>
          </cell>
          <cell r="K860">
            <v>4.1579277178273692E-3</v>
          </cell>
          <cell r="L860">
            <v>4.5140760058097595E-3</v>
          </cell>
          <cell r="M860">
            <v>4.5210986836002201E-3</v>
          </cell>
          <cell r="N860">
            <v>4.6451800230518595E-3</v>
          </cell>
          <cell r="O860">
            <v>4.7684362528431614E-3</v>
          </cell>
          <cell r="P860">
            <v>8.4368376132270273E-3</v>
          </cell>
        </row>
        <row r="861">
          <cell r="B861" t="str">
            <v>HPLGEO</v>
          </cell>
          <cell r="C861" t="str">
            <v>VAR_fin</v>
          </cell>
          <cell r="D861" t="str">
            <v>GEO</v>
          </cell>
          <cell r="J861">
            <v>4.8659128485124201E-3</v>
          </cell>
          <cell r="K861">
            <v>4.8916796680321976E-3</v>
          </cell>
          <cell r="L861">
            <v>5.3106776538938355E-3</v>
          </cell>
          <cell r="M861">
            <v>5.3189396277649615E-3</v>
          </cell>
          <cell r="N861">
            <v>5.464917674178657E-3</v>
          </cell>
          <cell r="O861">
            <v>5.6099250033449016E-3</v>
          </cell>
          <cell r="P861">
            <v>9.9256913096788524E-3</v>
          </cell>
        </row>
        <row r="862">
          <cell r="B862" t="str">
            <v>HPLGEO</v>
          </cell>
          <cell r="C862" t="str">
            <v>VAR_ncap</v>
          </cell>
          <cell r="D862" t="str">
            <v>-</v>
          </cell>
          <cell r="J862">
            <v>2.05478543972396E-4</v>
          </cell>
          <cell r="K862">
            <v>5.1394072341009096E-6</v>
          </cell>
          <cell r="L862">
            <v>7.0293061452761797E-5</v>
          </cell>
          <cell r="M862">
            <v>1.72443068555117E-6</v>
          </cell>
          <cell r="N862">
            <v>2.2457962095306201E-4</v>
          </cell>
          <cell r="O862">
            <v>8.2408017695902192E-6</v>
          </cell>
          <cell r="P862">
            <v>3.33236436060403E-4</v>
          </cell>
        </row>
        <row r="863">
          <cell r="B863" t="str">
            <v>HPLGEO</v>
          </cell>
          <cell r="C863" t="str">
            <v>VAR_cap</v>
          </cell>
          <cell r="D863" t="str">
            <v>-</v>
          </cell>
          <cell r="J863">
            <v>2.05478543972396E-4</v>
          </cell>
          <cell r="K863">
            <v>2.10617951206497E-4</v>
          </cell>
          <cell r="L863">
            <v>2.8091101265925901E-4</v>
          </cell>
          <cell r="M863">
            <v>2.5541047561180701E-4</v>
          </cell>
          <cell r="N863">
            <v>3.01736520325476E-4</v>
          </cell>
          <cell r="O863">
            <v>3.0483791486096598E-4</v>
          </cell>
          <cell r="P863">
            <v>5.6778128946860702E-4</v>
          </cell>
        </row>
        <row r="864">
          <cell r="B864" t="str">
            <v>CT_CWODBDSCCS</v>
          </cell>
          <cell r="C864" t="str">
            <v>VAR_fout</v>
          </cell>
          <cell r="D864" t="str">
            <v>CO2_O</v>
          </cell>
          <cell r="J864">
            <v>0.20884291791142465</v>
          </cell>
          <cell r="K864">
            <v>0.31372929839866631</v>
          </cell>
          <cell r="L864">
            <v>465.56903308063431</v>
          </cell>
          <cell r="M864">
            <v>714.29193769212065</v>
          </cell>
          <cell r="N864">
            <v>604.24849655594392</v>
          </cell>
          <cell r="O864">
            <v>707.28970775973494</v>
          </cell>
          <cell r="P864">
            <v>704.13670578262111</v>
          </cell>
        </row>
        <row r="865">
          <cell r="B865" t="str">
            <v>CT_CWODBDSCCS</v>
          </cell>
          <cell r="C865" t="str">
            <v>VAR_fout</v>
          </cell>
          <cell r="D865" t="str">
            <v>CO2</v>
          </cell>
          <cell r="J865">
            <v>-0.20884291791142501</v>
          </cell>
          <cell r="K865">
            <v>-0.31372929839866598</v>
          </cell>
          <cell r="L865">
            <v>-465.56903308063397</v>
          </cell>
          <cell r="M865">
            <v>-714.291937692121</v>
          </cell>
          <cell r="N865">
            <v>-604.24849655594403</v>
          </cell>
          <cell r="O865">
            <v>-707.28970775973505</v>
          </cell>
          <cell r="P865">
            <v>-704.13670578262099</v>
          </cell>
        </row>
        <row r="866">
          <cell r="B866" t="str">
            <v>CT_CWODBDSCCS</v>
          </cell>
          <cell r="C866" t="str">
            <v>VAR_fout</v>
          </cell>
          <cell r="D866" t="str">
            <v>BDS</v>
          </cell>
          <cell r="J866">
            <v>1.1685439236980397E-3</v>
          </cell>
          <cell r="K866">
            <v>1.7554172724463506E-3</v>
          </cell>
          <cell r="L866">
            <v>2.6050098806754214</v>
          </cell>
          <cell r="M866">
            <v>3.9966952764499974</v>
          </cell>
          <cell r="N866">
            <v>3.3809664992020179</v>
          </cell>
          <cell r="O866">
            <v>3.9575155268005742</v>
          </cell>
          <cell r="P866">
            <v>3.9398734571598553</v>
          </cell>
        </row>
        <row r="867">
          <cell r="B867" t="str">
            <v>CT_CWODBDSCCS</v>
          </cell>
          <cell r="C867" t="str">
            <v>VAR_fout</v>
          </cell>
          <cell r="D867" t="str">
            <v>LTH</v>
          </cell>
          <cell r="J867">
            <v>4.5573213024223457E-4</v>
          </cell>
          <cell r="K867">
            <v>6.8461273625407661E-4</v>
          </cell>
          <cell r="L867">
            <v>1.0159538534634125</v>
          </cell>
          <cell r="M867">
            <v>1.5587111578154984</v>
          </cell>
          <cell r="N867">
            <v>1.3185769346887863</v>
          </cell>
          <cell r="O867">
            <v>1.5434310554522217</v>
          </cell>
          <cell r="P867">
            <v>1.5365506482923401</v>
          </cell>
        </row>
        <row r="868">
          <cell r="B868" t="str">
            <v>CT_CWODBDSCCS</v>
          </cell>
          <cell r="C868" t="str">
            <v>VAR_fin</v>
          </cell>
          <cell r="D868" t="str">
            <v>CWOD</v>
          </cell>
          <cell r="J868">
            <v>3.329765910577561E-3</v>
          </cell>
          <cell r="K868">
            <v>5.0020615178358796E-3</v>
          </cell>
          <cell r="L868">
            <v>7.4229756549846018</v>
          </cell>
          <cell r="M868">
            <v>11.388583190244269</v>
          </cell>
          <cell r="N868">
            <v>9.6340640394761312</v>
          </cell>
          <cell r="O868">
            <v>11.276940493618216</v>
          </cell>
          <cell r="P868">
            <v>11.226669416176996</v>
          </cell>
        </row>
        <row r="869">
          <cell r="B869" t="str">
            <v>CT_CWODBDSCCS</v>
          </cell>
          <cell r="C869" t="str">
            <v>VAR_fin</v>
          </cell>
          <cell r="D869" t="str">
            <v>CELC</v>
          </cell>
          <cell r="J869">
            <v>1.5082563358016841E-4</v>
          </cell>
          <cell r="K869">
            <v>2.2657421509361111E-4</v>
          </cell>
          <cell r="L869">
            <v>0.33623234674146341</v>
          </cell>
          <cell r="M869">
            <v>0.51585916889608252</v>
          </cell>
          <cell r="N869">
            <v>0.43638617600414636</v>
          </cell>
          <cell r="O869">
            <v>0.51080218263775978</v>
          </cell>
          <cell r="P869">
            <v>0.50852509550627545</v>
          </cell>
        </row>
        <row r="870">
          <cell r="B870" t="str">
            <v>CT_CWODBDSCCS</v>
          </cell>
          <cell r="C870" t="str">
            <v>VAR_ncap</v>
          </cell>
          <cell r="D870" t="str">
            <v>-</v>
          </cell>
          <cell r="J870">
            <v>2.2485989913665101E-4</v>
          </cell>
          <cell r="K870">
            <v>1.8209474789298E-5</v>
          </cell>
          <cell r="L870">
            <v>0.221588000619029</v>
          </cell>
          <cell r="M870">
            <v>2.8888793576988398E-6</v>
          </cell>
          <cell r="N870">
            <v>4.8433162111547304E-6</v>
          </cell>
          <cell r="O870">
            <v>9.6581943083085599E-6</v>
          </cell>
          <cell r="P870">
            <v>0.20458646127352001</v>
          </cell>
        </row>
        <row r="871">
          <cell r="B871" t="str">
            <v>CT_CWODBDSCCS</v>
          </cell>
          <cell r="C871" t="str">
            <v>VAR_cap</v>
          </cell>
          <cell r="D871" t="str">
            <v>-</v>
          </cell>
          <cell r="J871">
            <v>2.2485989913665101E-4</v>
          </cell>
          <cell r="K871">
            <v>2.4306937392594899E-4</v>
          </cell>
          <cell r="L871">
            <v>0.22183106999295499</v>
          </cell>
          <cell r="M871">
            <v>0.22180416596362201</v>
          </cell>
          <cell r="N871">
            <v>0.22161394228938699</v>
          </cell>
          <cell r="O871">
            <v>0.221605391008906</v>
          </cell>
          <cell r="P871">
            <v>0.20460385166339701</v>
          </cell>
        </row>
        <row r="872">
          <cell r="B872" t="str">
            <v>EHYD-PUM15</v>
          </cell>
          <cell r="C872" t="str">
            <v>VAR_fout</v>
          </cell>
          <cell r="D872" t="str">
            <v>ELC</v>
          </cell>
          <cell r="F872">
            <v>1.3455983365782628E-2</v>
          </cell>
          <cell r="G872">
            <v>1.2949653688870962E-2</v>
          </cell>
          <cell r="H872">
            <v>1.5745156954141696E-2</v>
          </cell>
          <cell r="I872">
            <v>1.5783661019393092E-2</v>
          </cell>
          <cell r="J872">
            <v>1.5284436103841451E-2</v>
          </cell>
          <cell r="K872">
            <v>1.6876643138162423E-2</v>
          </cell>
          <cell r="L872">
            <v>2.1809184703703507E-2</v>
          </cell>
          <cell r="M872">
            <v>2.3734657963598822E-2</v>
          </cell>
          <cell r="N872">
            <v>3.1903673826184913E-2</v>
          </cell>
          <cell r="O872">
            <v>3.1226341863814143E-2</v>
          </cell>
          <cell r="P872">
            <v>6.1586098911733493E-2</v>
          </cell>
        </row>
        <row r="873">
          <cell r="B873" t="str">
            <v>EHYD-PUM15</v>
          </cell>
          <cell r="C873" t="str">
            <v>VAR_fout</v>
          </cell>
          <cell r="D873" t="str">
            <v>AUX_PUMP_OUT</v>
          </cell>
          <cell r="F873">
            <v>1.3455983365782628E-2</v>
          </cell>
          <cell r="G873">
            <v>1.2949653688870962E-2</v>
          </cell>
          <cell r="H873">
            <v>1.5745156954141696E-2</v>
          </cell>
          <cell r="I873">
            <v>1.5783661019393096E-2</v>
          </cell>
          <cell r="J873">
            <v>1.5284436103841451E-2</v>
          </cell>
          <cell r="K873">
            <v>1.6876643138162423E-2</v>
          </cell>
          <cell r="L873">
            <v>2.1809184703703507E-2</v>
          </cell>
          <cell r="M873">
            <v>2.3734657963598822E-2</v>
          </cell>
          <cell r="N873">
            <v>3.1903673826184913E-2</v>
          </cell>
          <cell r="O873">
            <v>3.1226341863814143E-2</v>
          </cell>
          <cell r="P873">
            <v>6.1586098911733493E-2</v>
          </cell>
        </row>
        <row r="874">
          <cell r="B874" t="str">
            <v>EHYD-PUM15</v>
          </cell>
          <cell r="C874" t="str">
            <v>VAR_fin</v>
          </cell>
          <cell r="D874" t="str">
            <v>AUX_PUMP_IN</v>
          </cell>
          <cell r="F874">
            <v>1.6819979207405238E-2</v>
          </cell>
          <cell r="G874">
            <v>1.6180792543060069E-2</v>
          </cell>
          <cell r="H874">
            <v>1.9675171618203518E-2</v>
          </cell>
          <cell r="I874">
            <v>1.9723301706448128E-2</v>
          </cell>
          <cell r="J874">
            <v>1.9099480513959533E-2</v>
          </cell>
          <cell r="K874">
            <v>2.1089529368554415E-2</v>
          </cell>
          <cell r="L874">
            <v>2.7255370754014612E-2</v>
          </cell>
          <cell r="M874">
            <v>2.9662047883518446E-2</v>
          </cell>
          <cell r="N874">
            <v>3.9873317708360591E-2</v>
          </cell>
          <cell r="O874">
            <v>3.9026652756129945E-2</v>
          </cell>
          <cell r="P874">
            <v>7.6977573828495183E-2</v>
          </cell>
        </row>
        <row r="875">
          <cell r="B875" t="str">
            <v>EHYD-PUM15</v>
          </cell>
          <cell r="C875" t="str">
            <v>VAR_fin</v>
          </cell>
          <cell r="D875" t="str">
            <v>ELC</v>
          </cell>
          <cell r="F875">
            <v>1.6819979207405238E-2</v>
          </cell>
          <cell r="G875">
            <v>1.6180792543060069E-2</v>
          </cell>
          <cell r="H875">
            <v>1.9675171618203518E-2</v>
          </cell>
          <cell r="I875">
            <v>1.9723301706448128E-2</v>
          </cell>
          <cell r="J875">
            <v>1.9099480513959533E-2</v>
          </cell>
          <cell r="K875">
            <v>2.1089529368554415E-2</v>
          </cell>
          <cell r="L875">
            <v>2.7255370754014612E-2</v>
          </cell>
          <cell r="M875">
            <v>2.9662047883518446E-2</v>
          </cell>
          <cell r="N875">
            <v>3.9873317708360591E-2</v>
          </cell>
          <cell r="O875">
            <v>3.9026652756129945E-2</v>
          </cell>
          <cell r="P875">
            <v>7.6977573828495183E-2</v>
          </cell>
        </row>
        <row r="876">
          <cell r="B876" t="str">
            <v>EHYD-PUM15</v>
          </cell>
          <cell r="C876" t="str">
            <v>VAR_ncap</v>
          </cell>
          <cell r="D876" t="str">
            <v>-</v>
          </cell>
          <cell r="F876">
            <v>1.6989109825986701E-3</v>
          </cell>
          <cell r="G876">
            <v>2.1117226326784799E-5</v>
          </cell>
          <cell r="H876">
            <v>1.16704247013009E-5</v>
          </cell>
          <cell r="I876">
            <v>1.21855057798791E-5</v>
          </cell>
          <cell r="J876">
            <v>6.7531686731947299E-4</v>
          </cell>
          <cell r="K876">
            <v>5.4732847482575301E-6</v>
          </cell>
          <cell r="L876">
            <v>5.6424854389645798E-4</v>
          </cell>
          <cell r="M876">
            <v>2.7385899092933499E-5</v>
          </cell>
          <cell r="N876">
            <v>2.9186728487547E-3</v>
          </cell>
        </row>
        <row r="877">
          <cell r="B877" t="str">
            <v>EHYD-PUM15</v>
          </cell>
          <cell r="C877" t="str">
            <v>VAR_cap</v>
          </cell>
          <cell r="D877" t="str">
            <v>-</v>
          </cell>
          <cell r="F877">
            <v>1.6989109825986701E-3</v>
          </cell>
          <cell r="G877">
            <v>1.6989109825986701E-3</v>
          </cell>
          <cell r="H877">
            <v>1.6989109825986701E-3</v>
          </cell>
          <cell r="I877">
            <v>1.722838655813E-3</v>
          </cell>
          <cell r="J877">
            <v>1.7316986336267501E-3</v>
          </cell>
          <cell r="K877">
            <v>1.84744665434271E-3</v>
          </cell>
          <cell r="L877">
            <v>2.4192010067261099E-3</v>
          </cell>
          <cell r="M877">
            <v>2.4238332989532699E-3</v>
          </cell>
          <cell r="N877">
            <v>2.9955178494203102E-3</v>
          </cell>
          <cell r="O877">
            <v>3.0163087344637499E-3</v>
          </cell>
          <cell r="P877">
            <v>5.9349815832184603E-3</v>
          </cell>
        </row>
        <row r="878">
          <cell r="B878" t="str">
            <v>D-EWST</v>
          </cell>
          <cell r="C878" t="str">
            <v>VAR_fout</v>
          </cell>
          <cell r="D878" t="str">
            <v>CO2</v>
          </cell>
          <cell r="E878">
            <v>2266.3023205468098</v>
          </cell>
          <cell r="F878">
            <v>2247.39775129999</v>
          </cell>
          <cell r="G878">
            <v>2314.6863385361798</v>
          </cell>
          <cell r="H878">
            <v>2238.5134703060498</v>
          </cell>
          <cell r="I878">
            <v>2240.4553953385998</v>
          </cell>
          <cell r="J878">
            <v>2460.2761483912</v>
          </cell>
          <cell r="K878">
            <v>2506.59496418342</v>
          </cell>
          <cell r="L878">
            <v>2552.9136285619502</v>
          </cell>
          <cell r="M878">
            <v>2434.2066966930802</v>
          </cell>
          <cell r="N878">
            <v>2379.1803697492101</v>
          </cell>
          <cell r="O878">
            <v>2377.2397191643299</v>
          </cell>
          <cell r="P878">
            <v>2380.6922210382299</v>
          </cell>
        </row>
        <row r="879">
          <cell r="B879" t="str">
            <v>D-EWST</v>
          </cell>
          <cell r="C879" t="str">
            <v>VAR_fout</v>
          </cell>
          <cell r="D879" t="str">
            <v>EWST</v>
          </cell>
          <cell r="E879">
            <v>48.842722425577769</v>
          </cell>
          <cell r="F879">
            <v>48.43585226693483</v>
          </cell>
          <cell r="G879">
            <v>49.886037336679237</v>
          </cell>
          <cell r="H879">
            <v>48.244380693787392</v>
          </cell>
          <cell r="I879">
            <v>48.286232526386925</v>
          </cell>
          <cell r="J879">
            <v>53.023192853258521</v>
          </cell>
          <cell r="K879">
            <v>54.021443193608036</v>
          </cell>
          <cell r="L879">
            <v>55.019690270731594</v>
          </cell>
          <cell r="M879">
            <v>52.46135122183361</v>
          </cell>
          <cell r="N879">
            <v>51.275439003215752</v>
          </cell>
          <cell r="O879">
            <v>51.233614637162368</v>
          </cell>
          <cell r="P879">
            <v>51.308022005134262</v>
          </cell>
        </row>
        <row r="880">
          <cell r="B880" t="str">
            <v>D-EWST</v>
          </cell>
          <cell r="C880" t="str">
            <v>VAR_fin</v>
          </cell>
          <cell r="D880" t="str">
            <v>WSTNREN</v>
          </cell>
          <cell r="E880">
            <v>24.421361212788881</v>
          </cell>
          <cell r="F880">
            <v>24.217648182112004</v>
          </cell>
          <cell r="G880">
            <v>24.942740716984659</v>
          </cell>
          <cell r="H880">
            <v>24.121912395539365</v>
          </cell>
          <cell r="I880">
            <v>24.142838311838418</v>
          </cell>
          <cell r="J880">
            <v>26.511596426629254</v>
          </cell>
          <cell r="K880">
            <v>27.010721596804025</v>
          </cell>
          <cell r="L880">
            <v>27.509845135365808</v>
          </cell>
          <cell r="M880">
            <v>26.230675610916812</v>
          </cell>
          <cell r="N880">
            <v>25.637719501607862</v>
          </cell>
          <cell r="O880">
            <v>25.616807318581177</v>
          </cell>
          <cell r="P880">
            <v>25.654011002567131</v>
          </cell>
        </row>
        <row r="881">
          <cell r="B881" t="str">
            <v>D-EWST</v>
          </cell>
          <cell r="C881" t="str">
            <v>VAR_fin</v>
          </cell>
          <cell r="D881" t="str">
            <v>WSTREN</v>
          </cell>
          <cell r="E881">
            <v>24.421361212788881</v>
          </cell>
          <cell r="F881">
            <v>24.217648182112004</v>
          </cell>
          <cell r="G881">
            <v>24.942740716984659</v>
          </cell>
          <cell r="H881">
            <v>24.121912395539365</v>
          </cell>
          <cell r="I881">
            <v>24.142838311838418</v>
          </cell>
          <cell r="J881">
            <v>26.511596426629254</v>
          </cell>
          <cell r="K881">
            <v>27.010721596804025</v>
          </cell>
          <cell r="L881">
            <v>27.509845135365808</v>
          </cell>
          <cell r="M881">
            <v>26.230675610916812</v>
          </cell>
          <cell r="N881">
            <v>25.637719501607862</v>
          </cell>
          <cell r="O881">
            <v>25.616807318581177</v>
          </cell>
          <cell r="P881">
            <v>25.654011002567131</v>
          </cell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338.26690830797867</v>
          </cell>
          <cell r="E4">
            <v>411.97687123239444</v>
          </cell>
          <cell r="F4">
            <v>735.45024503842251</v>
          </cell>
          <cell r="G4">
            <v>644.13730239187964</v>
          </cell>
          <cell r="H4">
            <v>626.20149191352107</v>
          </cell>
          <cell r="I4">
            <v>676.41149344612995</v>
          </cell>
          <cell r="J4">
            <v>679.60800792490932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82.229403340667986</v>
          </cell>
          <cell r="E5">
            <v>255.98955762375437</v>
          </cell>
          <cell r="F5">
            <v>687.96509380123541</v>
          </cell>
          <cell r="G5">
            <v>610.43560555612385</v>
          </cell>
          <cell r="H5">
            <v>584.46403295384209</v>
          </cell>
          <cell r="I5">
            <v>650.0575248475543</v>
          </cell>
          <cell r="J5">
            <v>657.08582488095055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161.39439280261368</v>
          </cell>
          <cell r="E6">
            <v>76.802551690166069</v>
          </cell>
          <cell r="F6">
            <v>36.765411245081687</v>
          </cell>
          <cell r="G6">
            <v>14.921781934860448</v>
          </cell>
          <cell r="H6">
            <v>20.5814423589235</v>
          </cell>
          <cell r="I6">
            <v>16.792414459870308</v>
          </cell>
          <cell r="J6">
            <v>14.960017876948102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94.643112164697229</v>
          </cell>
          <cell r="E7">
            <v>79.18476191847391</v>
          </cell>
          <cell r="F7">
            <v>10.719739992105533</v>
          </cell>
          <cell r="G7">
            <v>18.779914900895616</v>
          </cell>
          <cell r="H7">
            <v>21.156016600754871</v>
          </cell>
          <cell r="I7">
            <v>9.5615541387052119</v>
          </cell>
          <cell r="J7">
            <v>7.5621651670101686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299.38447502791195</v>
          </cell>
          <cell r="E8">
            <v>1113.6482597664958</v>
          </cell>
          <cell r="F8">
            <v>1256.9102408993544</v>
          </cell>
          <cell r="G8">
            <v>1198.4612286175029</v>
          </cell>
          <cell r="H8">
            <v>1171.3750162698502</v>
          </cell>
          <cell r="I8">
            <v>1170.4232997317965</v>
          </cell>
          <cell r="J8">
            <v>1172.1384545172036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7.3287094319326881E-2</v>
          </cell>
          <cell r="F9">
            <v>1.0545721238840386</v>
          </cell>
          <cell r="G9">
            <v>104.16399557097726</v>
          </cell>
          <cell r="H9">
            <v>128.41551774222944</v>
          </cell>
          <cell r="I9">
            <v>128.02674913059946</v>
          </cell>
          <cell r="J9">
            <v>126.49074262126604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334.06956182231301</v>
          </cell>
          <cell r="E10">
            <v>1150.1442851222482</v>
          </cell>
          <cell r="F10">
            <v>1199.290451358002</v>
          </cell>
          <cell r="G10">
            <v>1143.5431027268223</v>
          </cell>
          <cell r="H10">
            <v>1117.6853860370504</v>
          </cell>
          <cell r="I10">
            <v>1116.7979698221448</v>
          </cell>
          <cell r="J10">
            <v>1118.4201371103684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33.180715015537629</v>
          </cell>
          <cell r="E11">
            <v>368.68456486773931</v>
          </cell>
          <cell r="F11">
            <v>783.02604448016064</v>
          </cell>
          <cell r="G11">
            <v>713.1570302971968</v>
          </cell>
          <cell r="H11">
            <v>713.48364360623975</v>
          </cell>
          <cell r="I11">
            <v>714.39166913417614</v>
          </cell>
          <cell r="J11">
            <v>714.85201494264561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1.0186716980101487</v>
          </cell>
          <cell r="E12">
            <v>1.1569062196609776</v>
          </cell>
          <cell r="F12">
            <v>11.049725669205024</v>
          </cell>
          <cell r="G12">
            <v>37.424521722335506</v>
          </cell>
          <cell r="H12">
            <v>31.699631678579493</v>
          </cell>
          <cell r="I12">
            <v>37.702079622437914</v>
          </cell>
          <cell r="J12">
            <v>37.703564681845968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4.7703975467875269E-2</v>
          </cell>
          <cell r="E13">
            <v>4.4703268228996944E-2</v>
          </cell>
          <cell r="F13">
            <v>0.49765951939826475</v>
          </cell>
          <cell r="G13">
            <v>0.18151352057019751</v>
          </cell>
          <cell r="H13">
            <v>0.49602112309142793</v>
          </cell>
          <cell r="I13">
            <v>0.41335294478050966</v>
          </cell>
          <cell r="J13">
            <v>0.38259137931219139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503.13882927391819</v>
          </cell>
          <cell r="E14">
            <v>1060.3287882968843</v>
          </cell>
          <cell r="F14">
            <v>1230.6838389114901</v>
          </cell>
          <cell r="G14">
            <v>1223.7719960945417</v>
          </cell>
          <cell r="H14">
            <v>1230.6837278753267</v>
          </cell>
          <cell r="I14">
            <v>1230.6806127186342</v>
          </cell>
          <cell r="J14">
            <v>1230.7081119332202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0.48465443432431793</v>
          </cell>
          <cell r="E15">
            <v>1.267587388700063</v>
          </cell>
          <cell r="F15">
            <v>1.6467374470838729</v>
          </cell>
          <cell r="G15">
            <v>176.32834518621536</v>
          </cell>
          <cell r="H15">
            <v>187.77896588663603</v>
          </cell>
          <cell r="I15">
            <v>193.77430540874096</v>
          </cell>
          <cell r="J15">
            <v>197.02177065855312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0.56880500654240995</v>
          </cell>
          <cell r="E16">
            <v>2.1269967898761233</v>
          </cell>
          <cell r="F16">
            <v>1031.8659969517885</v>
          </cell>
          <cell r="G16">
            <v>1031.8722662582993</v>
          </cell>
          <cell r="H16">
            <v>1031.8747215049787</v>
          </cell>
          <cell r="I16">
            <v>1031.8748104172837</v>
          </cell>
          <cell r="J16">
            <v>1031.8751735662672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431.74485459610111</v>
          </cell>
          <cell r="G17">
            <v>902.63476435803113</v>
          </cell>
          <cell r="H17">
            <v>971.34757605528227</v>
          </cell>
          <cell r="I17">
            <v>1556.3431683439615</v>
          </cell>
          <cell r="J17">
            <v>1557.254542263099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0.13839612148742977</v>
          </cell>
          <cell r="E18">
            <v>0.16937570732863977</v>
          </cell>
          <cell r="F18">
            <v>0.48571148202107928</v>
          </cell>
          <cell r="G18">
            <v>0.4370934018808858</v>
          </cell>
          <cell r="H18">
            <v>0.54056662931416855</v>
          </cell>
          <cell r="I18">
            <v>0.58960869323887211</v>
          </cell>
          <cell r="J18">
            <v>1.5275293265948116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5.6621732927761244E-2</v>
          </cell>
          <cell r="G19">
            <v>7.942702139408106E-2</v>
          </cell>
          <cell r="H19">
            <v>9.4989665149027389E-2</v>
          </cell>
          <cell r="I19">
            <v>9.7578497141374315E-2</v>
          </cell>
          <cell r="J19">
            <v>0.11820572785325209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1.6788193257759369E-2</v>
          </cell>
          <cell r="E20">
            <v>2.540293398429886E-2</v>
          </cell>
          <cell r="F20">
            <v>2.0703265063203739E-2</v>
          </cell>
          <cell r="G20">
            <v>3.4140447535808569E-2</v>
          </cell>
          <cell r="H20">
            <v>0.56061191732323035</v>
          </cell>
          <cell r="I20">
            <v>5.7463849406199391E-2</v>
          </cell>
          <cell r="J20">
            <v>0.20301420440197698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3.5803181409512913E-2</v>
          </cell>
          <cell r="E21">
            <v>4.7892964602975145E-2</v>
          </cell>
          <cell r="F21">
            <v>36.691490238801329</v>
          </cell>
          <cell r="G21">
            <v>275.82035080855161</v>
          </cell>
          <cell r="H21">
            <v>1654.1750899101773</v>
          </cell>
          <cell r="I21">
            <v>1788.9378754634092</v>
          </cell>
          <cell r="J21">
            <v>2550.2711828188985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0.20884291791142465</v>
          </cell>
          <cell r="E22">
            <v>0.31372929839866631</v>
          </cell>
          <cell r="F22">
            <v>465.56903308063431</v>
          </cell>
          <cell r="G22">
            <v>714.29193769212065</v>
          </cell>
          <cell r="H22">
            <v>604.24849655594392</v>
          </cell>
          <cell r="I22">
            <v>707.28970775973494</v>
          </cell>
          <cell r="J22">
            <v>704.13670578262111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1171.5977666563263</v>
          </cell>
          <cell r="E23">
            <v>3697.574567853379</v>
          </cell>
          <cell r="F23">
            <v>6450.1606541780657</v>
          </cell>
          <cell r="G23">
            <v>7521.6879917122133</v>
          </cell>
          <cell r="H23">
            <v>8844.1480090771674</v>
          </cell>
          <cell r="I23">
            <v>9676.8926353007937</v>
          </cell>
          <cell r="J23">
            <v>10442.272830916327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833.33085834834719</v>
          </cell>
          <cell r="E24">
            <v>1278.601395231788</v>
          </cell>
          <cell r="F24">
            <v>3.1297723016257217E-2</v>
          </cell>
          <cell r="G24">
            <v>570.3564702805254</v>
          </cell>
          <cell r="H24">
            <v>1910.7531750132953</v>
          </cell>
          <cell r="I24">
            <v>2693.2849658721107</v>
          </cell>
          <cell r="J24">
            <v>3455.4700105575298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833.33085834834719</v>
          </cell>
          <cell r="E25">
            <v>1278.601395231788</v>
          </cell>
          <cell r="F25">
            <v>3.1297723016257217E-2</v>
          </cell>
          <cell r="G25">
            <v>570.3564702805254</v>
          </cell>
          <cell r="H25">
            <v>1910.7531750132953</v>
          </cell>
          <cell r="I25">
            <v>2693.2849658721107</v>
          </cell>
          <cell r="J25">
            <v>3455.4700105575298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E26">
            <v>2006.9963013891952</v>
          </cell>
          <cell r="F26">
            <v>5714.6791114166281</v>
          </cell>
          <cell r="G26">
            <v>6307.1942190398322</v>
          </cell>
          <cell r="H26">
            <v>6307.1933421503445</v>
          </cell>
          <cell r="I26">
            <v>6307.1961759825508</v>
          </cell>
          <cell r="J26">
            <v>6307.1948124339015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E27">
            <v>2006.9963013891952</v>
          </cell>
          <cell r="F27">
            <v>5714.6791114166281</v>
          </cell>
          <cell r="G27">
            <v>6307.1942190398322</v>
          </cell>
          <cell r="H27">
            <v>6307.1933421503445</v>
          </cell>
          <cell r="I27">
            <v>6307.1961759825508</v>
          </cell>
          <cell r="J27">
            <v>6307.1948124339015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5.3030850721298499</v>
          </cell>
          <cell r="H4">
            <v>18.5223623436748</v>
          </cell>
          <cell r="I4">
            <v>38.627358353129402</v>
          </cell>
          <cell r="J4">
            <v>68.6799492065484</v>
          </cell>
          <cell r="K4">
            <v>93.872758431636797</v>
          </cell>
          <cell r="L4">
            <v>93.872784808117203</v>
          </cell>
          <cell r="M4">
            <v>94.928513227331095</v>
          </cell>
          <cell r="N4">
            <v>96.636580820070705</v>
          </cell>
          <cell r="O4">
            <v>98.328568338297003</v>
          </cell>
        </row>
        <row r="5">
          <cell r="A5" t="str">
            <v>EXPELC_DE</v>
          </cell>
          <cell r="C5" t="str">
            <v>ELC_E-DE</v>
          </cell>
          <cell r="D5">
            <v>26.493004302107593</v>
          </cell>
          <cell r="E5">
            <v>2.9227598813926763E-3</v>
          </cell>
          <cell r="F5">
            <v>3.2831574269222199E-3</v>
          </cell>
          <cell r="G5">
            <v>3.9694580368577438E-3</v>
          </cell>
          <cell r="H5">
            <v>5.8088747271574752E-3</v>
          </cell>
          <cell r="I5">
            <v>6.2369628210933318E-3</v>
          </cell>
          <cell r="J5">
            <v>7.6257600261058619E-3</v>
          </cell>
          <cell r="K5">
            <v>5.6852620426900372E-3</v>
          </cell>
          <cell r="L5">
            <v>3.5992345144733808E-3</v>
          </cell>
          <cell r="M5">
            <v>3.5836953587200723E-3</v>
          </cell>
          <cell r="N5">
            <v>3.603830280678589E-3</v>
          </cell>
          <cell r="O5">
            <v>6.2541806461898436E-3</v>
          </cell>
        </row>
        <row r="6">
          <cell r="A6" t="str">
            <v>IMPDSL</v>
          </cell>
          <cell r="C6" t="str">
            <v>DSL</v>
          </cell>
          <cell r="D6">
            <v>119.17480785518279</v>
          </cell>
          <cell r="E6">
            <v>112.68600838430406</v>
          </cell>
          <cell r="F6">
            <v>68.112658945059266</v>
          </cell>
          <cell r="G6">
            <v>52.518637251249295</v>
          </cell>
          <cell r="H6">
            <v>33.360287473367599</v>
          </cell>
          <cell r="I6">
            <v>19.858254089416636</v>
          </cell>
          <cell r="J6">
            <v>5.4516495498417896</v>
          </cell>
          <cell r="L6">
            <v>4.416686274973628E-5</v>
          </cell>
          <cell r="M6">
            <v>5.0374676547576441E-5</v>
          </cell>
          <cell r="N6">
            <v>5.304411859027317E-5</v>
          </cell>
          <cell r="O6">
            <v>8.0360256390653903E-5</v>
          </cell>
        </row>
        <row r="7">
          <cell r="A7" t="str">
            <v>IMPH2</v>
          </cell>
          <cell r="C7" t="str">
            <v>H2</v>
          </cell>
          <cell r="I7">
            <v>0.18650378133934986</v>
          </cell>
          <cell r="J7">
            <v>0.41589778060644822</v>
          </cell>
          <cell r="K7">
            <v>3.9074235213872419E-5</v>
          </cell>
          <cell r="L7">
            <v>4.3993070614215454E-5</v>
          </cell>
          <cell r="M7">
            <v>5.0943413035465771E-5</v>
          </cell>
          <cell r="N7">
            <v>5.4233490014779581E-5</v>
          </cell>
          <cell r="O7">
            <v>8.1209674235749901E-5</v>
          </cell>
        </row>
        <row r="8">
          <cell r="A8" t="str">
            <v>IMPELC_AT</v>
          </cell>
          <cell r="C8" t="str">
            <v>ELC_I-AT</v>
          </cell>
          <cell r="D8">
            <v>15.013830556025713</v>
          </cell>
          <cell r="E8">
            <v>0.1370839354784027</v>
          </cell>
          <cell r="F8">
            <v>6.8790400419341979E-2</v>
          </cell>
          <cell r="G8">
            <v>7.6263384178368282E-2</v>
          </cell>
          <cell r="H8">
            <v>3.878511959999436E-2</v>
          </cell>
          <cell r="I8">
            <v>3.0958546859562723E-2</v>
          </cell>
          <cell r="J8">
            <v>2.0901661491611878</v>
          </cell>
          <cell r="K8">
            <v>4.6858234280706013</v>
          </cell>
          <cell r="L8">
            <v>5.3314436723859258</v>
          </cell>
          <cell r="M8">
            <v>5.6529719038103439</v>
          </cell>
          <cell r="N8">
            <v>5.7210718071397002</v>
          </cell>
          <cell r="O8">
            <v>5.5245679578446802</v>
          </cell>
        </row>
        <row r="9">
          <cell r="A9" t="str">
            <v>IMPELC_AT</v>
          </cell>
          <cell r="C9" t="str">
            <v>ELCS</v>
          </cell>
          <cell r="D9">
            <v>15.013830556025713</v>
          </cell>
          <cell r="E9">
            <v>0.1370839354784027</v>
          </cell>
          <cell r="F9">
            <v>6.8790400419341979E-2</v>
          </cell>
          <cell r="G9">
            <v>7.6263384178368282E-2</v>
          </cell>
          <cell r="H9">
            <v>3.878511959999436E-2</v>
          </cell>
          <cell r="I9">
            <v>3.0958546859562723E-2</v>
          </cell>
          <cell r="J9">
            <v>2.0901661491611878</v>
          </cell>
          <cell r="K9">
            <v>4.6858234280706013</v>
          </cell>
          <cell r="L9">
            <v>5.3314436723859258</v>
          </cell>
          <cell r="M9">
            <v>5.6529719038103439</v>
          </cell>
          <cell r="N9">
            <v>5.7210718071397002</v>
          </cell>
          <cell r="O9">
            <v>5.5245679578446802</v>
          </cell>
        </row>
        <row r="10">
          <cell r="A10" t="str">
            <v>IMPELC_FR</v>
          </cell>
          <cell r="C10" t="str">
            <v>ELC_I-FR</v>
          </cell>
          <cell r="D10">
            <v>28.948646111015787</v>
          </cell>
          <cell r="E10">
            <v>22.750083434662059</v>
          </cell>
          <cell r="F10">
            <v>27.740753097619301</v>
          </cell>
          <cell r="G10">
            <v>20.472564698513306</v>
          </cell>
          <cell r="H10">
            <v>26.766461515764977</v>
          </cell>
          <cell r="I10">
            <v>28.875122794850146</v>
          </cell>
          <cell r="J10">
            <v>35.561273165773876</v>
          </cell>
          <cell r="K10">
            <v>32.591054959420951</v>
          </cell>
          <cell r="L10">
            <v>31.806617803703759</v>
          </cell>
          <cell r="M10">
            <v>29.144832089803423</v>
          </cell>
          <cell r="N10">
            <v>30.017419582151458</v>
          </cell>
          <cell r="O10">
            <v>30.073375488678668</v>
          </cell>
        </row>
        <row r="11">
          <cell r="A11" t="str">
            <v>IMPELC_FR</v>
          </cell>
          <cell r="C11" t="str">
            <v>ELCS</v>
          </cell>
          <cell r="D11">
            <v>28.948646111015787</v>
          </cell>
          <cell r="E11">
            <v>22.750083434662059</v>
          </cell>
          <cell r="F11">
            <v>27.740753097619301</v>
          </cell>
          <cell r="G11">
            <v>20.472564698513306</v>
          </cell>
          <cell r="H11">
            <v>26.766461515764977</v>
          </cell>
          <cell r="I11">
            <v>28.875122794850146</v>
          </cell>
          <cell r="J11">
            <v>35.561273165773876</v>
          </cell>
          <cell r="K11">
            <v>32.591054959420951</v>
          </cell>
          <cell r="L11">
            <v>31.806617803703759</v>
          </cell>
          <cell r="M11">
            <v>29.144832089803423</v>
          </cell>
          <cell r="N11">
            <v>30.017419582151458</v>
          </cell>
          <cell r="O11">
            <v>30.073375488678668</v>
          </cell>
        </row>
        <row r="12">
          <cell r="A12" t="str">
            <v>RNWHYDR1</v>
          </cell>
          <cell r="C12" t="str">
            <v>HYDR</v>
          </cell>
          <cell r="D12">
            <v>66.632450069366868</v>
          </cell>
          <cell r="E12">
            <v>55.764142050832952</v>
          </cell>
          <cell r="F12">
            <v>65.600285861368292</v>
          </cell>
          <cell r="G12">
            <v>67.167948043085801</v>
          </cell>
          <cell r="H12">
            <v>66.883780225073508</v>
          </cell>
          <cell r="I12">
            <v>66.13160902739483</v>
          </cell>
          <cell r="J12">
            <v>65.544877391849468</v>
          </cell>
          <cell r="K12">
            <v>67.131577405689555</v>
          </cell>
          <cell r="L12">
            <v>67.131579081609942</v>
          </cell>
          <cell r="M12">
            <v>67.131576792383655</v>
          </cell>
          <cell r="N12">
            <v>67.131588979042817</v>
          </cell>
          <cell r="O12">
            <v>67.131644983241088</v>
          </cell>
        </row>
        <row r="13">
          <cell r="A13" t="str">
            <v>EXPELC_IT</v>
          </cell>
          <cell r="C13" t="str">
            <v>ELC_E-IT</v>
          </cell>
          <cell r="D13">
            <v>71.694132699407703</v>
          </cell>
          <cell r="E13">
            <v>35.507914311611351</v>
          </cell>
          <cell r="F13">
            <v>54.245651896571204</v>
          </cell>
          <cell r="G13">
            <v>47.991664856216907</v>
          </cell>
          <cell r="H13">
            <v>46.548765754454799</v>
          </cell>
          <cell r="I13">
            <v>48.647304286477194</v>
          </cell>
          <cell r="J13">
            <v>47.542005279977154</v>
          </cell>
          <cell r="K13">
            <v>46.864516700510315</v>
          </cell>
          <cell r="L13">
            <v>42.881955612863159</v>
          </cell>
          <cell r="M13">
            <v>38.2149836197787</v>
          </cell>
          <cell r="N13">
            <v>38.860703167270685</v>
          </cell>
          <cell r="O13">
            <v>39.24234915587153</v>
          </cell>
        </row>
        <row r="14">
          <cell r="A14" t="str">
            <v>IMPLNG</v>
          </cell>
          <cell r="C14" t="str">
            <v>LBIO</v>
          </cell>
          <cell r="G14">
            <v>2.0679101289198893</v>
          </cell>
          <cell r="H14">
            <v>1.7266622634793076</v>
          </cell>
          <cell r="I14">
            <v>6.0797982246460526E-3</v>
          </cell>
          <cell r="J14">
            <v>4.9369660746392428E-3</v>
          </cell>
          <cell r="K14">
            <v>1.1881344979190537E-4</v>
          </cell>
          <cell r="L14">
            <v>1.7273665466812824E-4</v>
          </cell>
          <cell r="M14">
            <v>1.9992153341762494E-4</v>
          </cell>
          <cell r="N14">
            <v>2.1259842188433754E-4</v>
          </cell>
          <cell r="O14">
            <v>3.1160273540727454E-4</v>
          </cell>
        </row>
        <row r="15">
          <cell r="A15" t="str">
            <v>IMPLNG</v>
          </cell>
          <cell r="C15" t="str">
            <v>LNGA</v>
          </cell>
          <cell r="G15">
            <v>6.551513705114872E-3</v>
          </cell>
          <cell r="H15">
            <v>1.3546616093797986E-2</v>
          </cell>
          <cell r="I15">
            <v>1.5258901633926215E-2</v>
          </cell>
          <cell r="J15">
            <v>1.4277464729646319E-2</v>
          </cell>
          <cell r="K15">
            <v>1.2226375824009214E-4</v>
          </cell>
          <cell r="L15">
            <v>1.7269909179627231E-4</v>
          </cell>
          <cell r="M15">
            <v>1.98658843542077E-4</v>
          </cell>
          <cell r="N15">
            <v>2.1261994728986647E-4</v>
          </cell>
          <cell r="O15">
            <v>3.1473675388980299E-4</v>
          </cell>
        </row>
        <row r="16">
          <cell r="A16" t="str">
            <v>IMPURN1</v>
          </cell>
          <cell r="C16" t="str">
            <v>URN</v>
          </cell>
          <cell r="D16">
            <v>250.94842139755244</v>
          </cell>
          <cell r="E16">
            <v>254.39188816349173</v>
          </cell>
          <cell r="F16">
            <v>224.17548168614204</v>
          </cell>
          <cell r="G16">
            <v>221.45059109257352</v>
          </cell>
          <cell r="H16">
            <v>173.36427652791025</v>
          </cell>
          <cell r="I16">
            <v>99.978312435155374</v>
          </cell>
          <cell r="L16">
            <v>12.512095558392371</v>
          </cell>
          <cell r="M16">
            <v>28.910563614077724</v>
          </cell>
          <cell r="N16">
            <v>43.557081987105079</v>
          </cell>
          <cell r="O16">
            <v>44.273806040749726</v>
          </cell>
        </row>
        <row r="17">
          <cell r="A17" t="str">
            <v>EXPELC_AT</v>
          </cell>
          <cell r="C17" t="str">
            <v>ELC_E-AT</v>
          </cell>
          <cell r="D17">
            <v>6.2295795519978991</v>
          </cell>
          <cell r="E17">
            <v>4.7857812604658011E-3</v>
          </cell>
          <cell r="F17">
            <v>6.753549205459378E-3</v>
          </cell>
          <cell r="G17">
            <v>1.7949673013124348E-3</v>
          </cell>
          <cell r="H17">
            <v>2.1402266683735265E-3</v>
          </cell>
          <cell r="I17">
            <v>1.8809293927935873E-3</v>
          </cell>
          <cell r="J17">
            <v>1.2567858545592197E-3</v>
          </cell>
          <cell r="K17">
            <v>1.1249207194921065E-3</v>
          </cell>
          <cell r="L17">
            <v>9.813554585425782E-4</v>
          </cell>
          <cell r="M17">
            <v>1.1027011276100109E-3</v>
          </cell>
          <cell r="N17">
            <v>1.0602763728076747E-3</v>
          </cell>
          <cell r="O17">
            <v>1.7925375516105427E-3</v>
          </cell>
        </row>
        <row r="18">
          <cell r="A18" t="str">
            <v>EXPELC_FR</v>
          </cell>
          <cell r="C18" t="str">
            <v>ELC_E-FR</v>
          </cell>
          <cell r="D18">
            <v>12.75338361594167</v>
          </cell>
          <cell r="E18">
            <v>3.8447095653766426E-3</v>
          </cell>
          <cell r="F18">
            <v>3.7981727477261851E-3</v>
          </cell>
          <cell r="G18">
            <v>2.0029366377449982E-3</v>
          </cell>
          <cell r="H18">
            <v>3.112607419395176E-3</v>
          </cell>
          <cell r="I18">
            <v>3.9058307180362072E-3</v>
          </cell>
          <cell r="J18">
            <v>5.7203806897702407E-3</v>
          </cell>
          <cell r="K18">
            <v>5.4640012667340277E-3</v>
          </cell>
          <cell r="L18">
            <v>4.5269358621364032E-3</v>
          </cell>
          <cell r="M18">
            <v>4.9463477491368361E-3</v>
          </cell>
          <cell r="N18">
            <v>4.7155109506108279E-3</v>
          </cell>
          <cell r="O18">
            <v>6.8216085433906544E-3</v>
          </cell>
        </row>
        <row r="19">
          <cell r="A19" t="str">
            <v>RNWWND1</v>
          </cell>
          <cell r="C19" t="str">
            <v>WND</v>
          </cell>
          <cell r="D19">
            <v>0.50141997983118147</v>
          </cell>
          <cell r="E19">
            <v>0.52259632843054582</v>
          </cell>
          <cell r="F19">
            <v>0.48034334917999755</v>
          </cell>
          <cell r="G19">
            <v>0.87511607574315553</v>
          </cell>
          <cell r="H19">
            <v>0.87509249878927242</v>
          </cell>
          <cell r="I19">
            <v>0.87513341787144316</v>
          </cell>
          <cell r="J19">
            <v>0.8751363244484287</v>
          </cell>
          <cell r="K19">
            <v>0.87512603531069588</v>
          </cell>
          <cell r="L19">
            <v>0.87513751096473225</v>
          </cell>
          <cell r="M19">
            <v>0.87512681951547477</v>
          </cell>
          <cell r="N19">
            <v>0.87513232027689059</v>
          </cell>
          <cell r="O19">
            <v>0.87511258023467231</v>
          </cell>
        </row>
        <row r="20">
          <cell r="A20" t="str">
            <v>RNWWND2</v>
          </cell>
          <cell r="C20" t="str">
            <v>WND</v>
          </cell>
          <cell r="D20">
            <v>7.0947529053908415E-3</v>
          </cell>
          <cell r="E20">
            <v>7.1318010498506853E-3</v>
          </cell>
          <cell r="F20">
            <v>7.1746982456077496E-3</v>
          </cell>
          <cell r="G20">
            <v>1.1485950664255256</v>
          </cell>
          <cell r="H20">
            <v>2.7106456555102825</v>
          </cell>
          <cell r="I20">
            <v>3.749606612235858</v>
          </cell>
          <cell r="J20">
            <v>9.3761630275081806</v>
          </cell>
          <cell r="K20">
            <v>9.3838411977358138</v>
          </cell>
          <cell r="L20">
            <v>9.3845017413393919</v>
          </cell>
          <cell r="M20">
            <v>9.3836731498267039</v>
          </cell>
          <cell r="N20">
            <v>9.384155730820007</v>
          </cell>
          <cell r="O20">
            <v>9.3829206160536174</v>
          </cell>
        </row>
        <row r="21">
          <cell r="A21" t="str">
            <v>RNWMNR1</v>
          </cell>
          <cell r="C21" t="str">
            <v>MNR</v>
          </cell>
          <cell r="D21">
            <v>3.798153742002917</v>
          </cell>
          <cell r="E21">
            <v>11.252294902489322</v>
          </cell>
          <cell r="F21">
            <v>12.540386299556367</v>
          </cell>
          <cell r="G21">
            <v>12.540468697315587</v>
          </cell>
          <cell r="H21">
            <v>12.540483539021086</v>
          </cell>
          <cell r="I21">
            <v>12.540264552700121</v>
          </cell>
          <cell r="J21">
            <v>12.540349869505464</v>
          </cell>
          <cell r="K21">
            <v>12.540426197461594</v>
          </cell>
          <cell r="L21">
            <v>12.540438544802116</v>
          </cell>
          <cell r="M21">
            <v>12.540426488783227</v>
          </cell>
          <cell r="N21">
            <v>12.540432539048032</v>
          </cell>
          <cell r="O21">
            <v>12.540415942784483</v>
          </cell>
        </row>
        <row r="22">
          <cell r="A22" t="str">
            <v>RNWWND3</v>
          </cell>
          <cell r="C22" t="str">
            <v>WND</v>
          </cell>
          <cell r="D22">
            <v>5.9355888653827788E-3</v>
          </cell>
          <cell r="E22">
            <v>5.9657582155723341E-3</v>
          </cell>
          <cell r="F22">
            <v>5.9991119534491865E-3</v>
          </cell>
          <cell r="G22">
            <v>1.2197192015325412E-2</v>
          </cell>
          <cell r="H22">
            <v>2.2869522610425946E-2</v>
          </cell>
          <cell r="I22">
            <v>2.4630441195947282E-2</v>
          </cell>
          <cell r="J22">
            <v>3.0591557454590097E-2</v>
          </cell>
          <cell r="K22">
            <v>1.0640723169009978</v>
          </cell>
          <cell r="L22">
            <v>1.0708488320709628</v>
          </cell>
          <cell r="M22">
            <v>1.066611724836366</v>
          </cell>
          <cell r="N22">
            <v>1.0668576193996262</v>
          </cell>
          <cell r="O22">
            <v>0.987415041648117</v>
          </cell>
        </row>
        <row r="23">
          <cell r="A23" t="str">
            <v>RNWMNR2</v>
          </cell>
          <cell r="C23" t="str">
            <v>MNR</v>
          </cell>
          <cell r="I23">
            <v>2.4853897718314411E-2</v>
          </cell>
          <cell r="J23">
            <v>0.3188764234809976</v>
          </cell>
          <cell r="K23">
            <v>6.2701947822386996</v>
          </cell>
          <cell r="L23">
            <v>6.270216307851463</v>
          </cell>
          <cell r="M23">
            <v>6.2701945267248718</v>
          </cell>
          <cell r="N23">
            <v>6.2702052408408742</v>
          </cell>
          <cell r="O23">
            <v>6.2701769595869896</v>
          </cell>
        </row>
        <row r="24">
          <cell r="A24" t="str">
            <v>RNWWND4</v>
          </cell>
          <cell r="C24" t="str">
            <v>WND</v>
          </cell>
          <cell r="D24">
            <v>5.6811626630756439E-3</v>
          </cell>
          <cell r="E24">
            <v>5.7099100039003127E-3</v>
          </cell>
          <cell r="F24">
            <v>5.7420556367853608E-3</v>
          </cell>
          <cell r="G24">
            <v>1.009583257835738E-2</v>
          </cell>
          <cell r="H24">
            <v>1.929414687700904E-2</v>
          </cell>
          <cell r="I24">
            <v>1.9618814162634519E-2</v>
          </cell>
          <cell r="J24">
            <v>2.3686994124702421E-2</v>
          </cell>
          <cell r="K24">
            <v>8.7857428114960071E-2</v>
          </cell>
          <cell r="L24">
            <v>8.474300264354899E-2</v>
          </cell>
          <cell r="M24">
            <v>8.4432020794156945E-2</v>
          </cell>
          <cell r="N24">
            <v>8.5427983149112693E-2</v>
          </cell>
          <cell r="O24">
            <v>0.1537825174390324</v>
          </cell>
        </row>
        <row r="25">
          <cell r="A25" t="str">
            <v>RNWMNR3</v>
          </cell>
          <cell r="C25" t="str">
            <v>MNR</v>
          </cell>
          <cell r="I25">
            <v>5.3821116705197597E-3</v>
          </cell>
          <cell r="J25">
            <v>5.7407236939865207E-3</v>
          </cell>
          <cell r="K25">
            <v>5.1855342504086837</v>
          </cell>
          <cell r="L25">
            <v>5.185508213952577</v>
          </cell>
          <cell r="M25">
            <v>5.1855596368298267</v>
          </cell>
          <cell r="N25">
            <v>5.1855657173634029</v>
          </cell>
          <cell r="O25">
            <v>5.1861852129305843</v>
          </cell>
        </row>
        <row r="26">
          <cell r="A26" t="str">
            <v>IMPLFO1</v>
          </cell>
          <cell r="C26" t="str">
            <v>LFO</v>
          </cell>
          <cell r="D26">
            <v>101.88059985596536</v>
          </cell>
          <cell r="E26">
            <v>88.22071721926639</v>
          </cell>
          <cell r="F26">
            <v>76.55739122716399</v>
          </cell>
          <cell r="G26">
            <v>63.098902180086085</v>
          </cell>
          <cell r="H26">
            <v>27.475545758054327</v>
          </cell>
          <cell r="I26">
            <v>9.4905519463216592</v>
          </cell>
          <cell r="J26">
            <v>4.7080145272298264</v>
          </cell>
          <cell r="L26">
            <v>1.022602763143662E-3</v>
          </cell>
          <cell r="M26">
            <v>1.3588337962187986E-3</v>
          </cell>
          <cell r="N26">
            <v>1.3632256117727221E-3</v>
          </cell>
          <cell r="O26">
            <v>2.3308211434838731E-3</v>
          </cell>
        </row>
        <row r="27">
          <cell r="A27" t="str">
            <v>RNWWND5</v>
          </cell>
          <cell r="C27" t="str">
            <v>WND</v>
          </cell>
          <cell r="D27">
            <v>3.9940061957886627E-3</v>
          </cell>
          <cell r="E27">
            <v>4.0135810433230435E-3</v>
          </cell>
          <cell r="F27">
            <v>4.0307621413374203E-3</v>
          </cell>
          <cell r="G27">
            <v>4.3484697574783428E-3</v>
          </cell>
          <cell r="H27">
            <v>8.0017311913083422E-3</v>
          </cell>
          <cell r="I27">
            <v>7.2013721224338514E-3</v>
          </cell>
          <cell r="J27">
            <v>7.9647374777480958E-3</v>
          </cell>
          <cell r="K27">
            <v>1.7489241575541215E-2</v>
          </cell>
          <cell r="L27">
            <v>1.5409252967946079E-2</v>
          </cell>
          <cell r="M27">
            <v>2.4839824822910243E-2</v>
          </cell>
          <cell r="N27">
            <v>2.3586862307025114E-2</v>
          </cell>
          <cell r="O27">
            <v>4.0420971114102013E-2</v>
          </cell>
        </row>
        <row r="28">
          <cell r="A28" t="str">
            <v>IMPBNGA</v>
          </cell>
          <cell r="C28" t="str">
            <v>BIO</v>
          </cell>
          <cell r="E28">
            <v>4.4366123344640536E-4</v>
          </cell>
          <cell r="F28">
            <v>1.6149328920153623E-5</v>
          </cell>
          <cell r="G28">
            <v>0.51648924875690783</v>
          </cell>
          <cell r="H28">
            <v>1.2753407374964287</v>
          </cell>
          <cell r="I28">
            <v>2.3704947707571731</v>
          </cell>
          <cell r="J28">
            <v>2.5709276871224427</v>
          </cell>
          <cell r="K28">
            <v>2.0755213210749277</v>
          </cell>
          <cell r="L28">
            <v>3.5660596872710619</v>
          </cell>
          <cell r="M28">
            <v>3.3773952275769488</v>
          </cell>
          <cell r="N28">
            <v>4.0326243714338714</v>
          </cell>
          <cell r="O28">
            <v>4.1648866697752434</v>
          </cell>
        </row>
        <row r="29">
          <cell r="A29" t="str">
            <v>RNWGEO1</v>
          </cell>
          <cell r="C29" t="str">
            <v>GEO</v>
          </cell>
          <cell r="I29">
            <v>1.0633831320684408E-3</v>
          </cell>
          <cell r="J29">
            <v>0.79717703452660116</v>
          </cell>
          <cell r="K29">
            <v>2.2338199930968101</v>
          </cell>
          <cell r="L29">
            <v>0.87803359648762569</v>
          </cell>
          <cell r="M29">
            <v>0.98246389799629752</v>
          </cell>
          <cell r="N29">
            <v>1.3238212761691321</v>
          </cell>
          <cell r="O29">
            <v>1.0137781472533667</v>
          </cell>
        </row>
        <row r="30">
          <cell r="A30" t="str">
            <v>RNWGEO2</v>
          </cell>
          <cell r="C30" t="str">
            <v>GEO</v>
          </cell>
          <cell r="I30">
            <v>1.0291242503518388E-3</v>
          </cell>
          <cell r="J30">
            <v>4.5629913554819358E-2</v>
          </cell>
          <cell r="K30">
            <v>8.6813879222541038E-2</v>
          </cell>
          <cell r="L30">
            <v>5.5357651238582842E-2</v>
          </cell>
          <cell r="M30">
            <v>5.7006171091169962E-2</v>
          </cell>
          <cell r="N30">
            <v>5.6039226288290743E-2</v>
          </cell>
          <cell r="O30">
            <v>0.10211622572405905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83.523172523576406</v>
          </cell>
          <cell r="G31">
            <v>83.081664917778895</v>
          </cell>
          <cell r="H31">
            <v>74.089449043803597</v>
          </cell>
          <cell r="I31">
            <v>52.507989294052301</v>
          </cell>
          <cell r="J31">
            <v>26.253813259241401</v>
          </cell>
        </row>
        <row r="32">
          <cell r="A32" t="str">
            <v>RNWGEO3</v>
          </cell>
          <cell r="C32" t="str">
            <v>GEO</v>
          </cell>
          <cell r="I32">
            <v>1.016016952411714E-3</v>
          </cell>
          <cell r="J32">
            <v>2.5854737107561532E-2</v>
          </cell>
          <cell r="K32">
            <v>4.9276838876008255E-2</v>
          </cell>
          <cell r="L32">
            <v>3.7050602988964364E-2</v>
          </cell>
          <cell r="M32">
            <v>3.8885527155119615E-2</v>
          </cell>
          <cell r="N32">
            <v>3.8520281660022249E-2</v>
          </cell>
          <cell r="O32">
            <v>7.3866759286003003E-2</v>
          </cell>
        </row>
        <row r="33">
          <cell r="A33" t="str">
            <v>RNWGEO4</v>
          </cell>
          <cell r="C33" t="str">
            <v>GEO</v>
          </cell>
          <cell r="I33">
            <v>1.0032631050322634E-3</v>
          </cell>
          <cell r="J33">
            <v>1.9021697545019031E-2</v>
          </cell>
          <cell r="K33">
            <v>3.4105206608627078E-2</v>
          </cell>
          <cell r="L33">
            <v>2.8033391437976431E-2</v>
          </cell>
          <cell r="M33">
            <v>3.0769694510354786E-2</v>
          </cell>
          <cell r="N33">
            <v>3.0294340927775915E-2</v>
          </cell>
          <cell r="O33">
            <v>5.909903236207683E-2</v>
          </cell>
        </row>
        <row r="34">
          <cell r="A34" t="str">
            <v>RNWGEO5</v>
          </cell>
          <cell r="C34" t="str">
            <v>GEO</v>
          </cell>
          <cell r="I34">
            <v>8.4703393221531803E-4</v>
          </cell>
          <cell r="J34">
            <v>4.2930348335268017E-3</v>
          </cell>
          <cell r="K34">
            <v>6.5004404647794533E-3</v>
          </cell>
          <cell r="L34">
            <v>6.2168428759342229E-3</v>
          </cell>
          <cell r="M34">
            <v>7.8951139457083402E-3</v>
          </cell>
          <cell r="N34">
            <v>7.6312751914002852E-3</v>
          </cell>
          <cell r="O34">
            <v>1.4841654043801481E-2</v>
          </cell>
        </row>
        <row r="35">
          <cell r="A35" t="str">
            <v>IMPGSL</v>
          </cell>
          <cell r="C35" t="str">
            <v>GSL</v>
          </cell>
          <cell r="D35">
            <v>79.371301907157587</v>
          </cell>
          <cell r="E35">
            <v>75.618225328520367</v>
          </cell>
          <cell r="F35">
            <v>68.586263021049248</v>
          </cell>
          <cell r="G35">
            <v>46.40037260598649</v>
          </cell>
          <cell r="H35">
            <v>21.771200460281289</v>
          </cell>
          <cell r="I35">
            <v>6.631564778642443</v>
          </cell>
          <cell r="J35">
            <v>4.0526037866756406</v>
          </cell>
          <cell r="L35">
            <v>4.6108127972608557E-5</v>
          </cell>
          <cell r="M35">
            <v>5.1879873374911471E-5</v>
          </cell>
          <cell r="N35">
            <v>5.4417581179728648E-5</v>
          </cell>
          <cell r="O35">
            <v>8.4825163915061227E-5</v>
          </cell>
        </row>
        <row r="36">
          <cell r="A36" t="str">
            <v>RNWWOD1</v>
          </cell>
          <cell r="C36" t="str">
            <v>WOD</v>
          </cell>
          <cell r="D36">
            <v>11.111898682627375</v>
          </cell>
          <cell r="E36">
            <v>11.952901004249336</v>
          </cell>
          <cell r="F36">
            <v>13.357210425144203</v>
          </cell>
          <cell r="G36">
            <v>15.656177191149281</v>
          </cell>
          <cell r="H36">
            <v>16.424581428285801</v>
          </cell>
          <cell r="I36">
            <v>17.113666765927537</v>
          </cell>
          <cell r="J36">
            <v>17.771671841468521</v>
          </cell>
          <cell r="K36">
            <v>18.429692865282473</v>
          </cell>
          <cell r="L36">
            <v>18.341190518158399</v>
          </cell>
          <cell r="M36">
            <v>18.252673740716077</v>
          </cell>
          <cell r="N36">
            <v>18.164184540890684</v>
          </cell>
          <cell r="O36">
            <v>18.075692807287663</v>
          </cell>
        </row>
        <row r="37">
          <cell r="A37" t="str">
            <v>RNWWOD2</v>
          </cell>
          <cell r="C37" t="str">
            <v>WOD</v>
          </cell>
          <cell r="D37">
            <v>7.5116917036523096</v>
          </cell>
          <cell r="E37">
            <v>7.5431586552655077</v>
          </cell>
          <cell r="F37">
            <v>7.5903634214560611</v>
          </cell>
          <cell r="G37">
            <v>7.6690456819578356</v>
          </cell>
          <cell r="H37">
            <v>7.6690385357244519</v>
          </cell>
          <cell r="I37">
            <v>7.6690522389345022</v>
          </cell>
          <cell r="J37">
            <v>7.6690446447527947</v>
          </cell>
          <cell r="K37">
            <v>7.6690559382967693</v>
          </cell>
          <cell r="L37">
            <v>7.6690493291745163</v>
          </cell>
          <cell r="M37">
            <v>7.6690341735627037</v>
          </cell>
          <cell r="N37">
            <v>7.6690423126658942</v>
          </cell>
          <cell r="O37">
            <v>7.6690491898980655</v>
          </cell>
        </row>
        <row r="38">
          <cell r="A38" t="str">
            <v>RNWWOD3</v>
          </cell>
          <cell r="C38" t="str">
            <v>WOD</v>
          </cell>
          <cell r="D38">
            <v>3.1682654323877797</v>
          </cell>
          <cell r="E38">
            <v>3.4956878657003427</v>
          </cell>
          <cell r="F38">
            <v>3.986827832390436</v>
          </cell>
          <cell r="G38">
            <v>4.8054026519584321</v>
          </cell>
          <cell r="H38">
            <v>4.8053940513729749</v>
          </cell>
          <cell r="I38">
            <v>4.8054100955004095</v>
          </cell>
          <cell r="J38">
            <v>4.8054030643422703</v>
          </cell>
          <cell r="K38">
            <v>4.8054131469252761</v>
          </cell>
          <cell r="L38">
            <v>4.8054075755137058</v>
          </cell>
          <cell r="M38">
            <v>4.8053926127465525</v>
          </cell>
          <cell r="N38">
            <v>4.8053998023953568</v>
          </cell>
          <cell r="O38">
            <v>4.80540844643446</v>
          </cell>
        </row>
        <row r="39">
          <cell r="A39" t="str">
            <v>RNWWOD4</v>
          </cell>
          <cell r="C39" t="str">
            <v>WOD</v>
          </cell>
          <cell r="D39">
            <v>15.110363520038165</v>
          </cell>
          <cell r="E39">
            <v>14.89904457232165</v>
          </cell>
          <cell r="F39">
            <v>19.670546513829343</v>
          </cell>
          <cell r="G39">
            <v>22.346559130577283</v>
          </cell>
          <cell r="H39">
            <v>21.57033380584588</v>
          </cell>
          <cell r="I39">
            <v>24.230789363990102</v>
          </cell>
          <cell r="J39">
            <v>24.230785328908723</v>
          </cell>
          <cell r="K39">
            <v>24.230747001277372</v>
          </cell>
          <cell r="L39">
            <v>23.794631658229626</v>
          </cell>
          <cell r="M39">
            <v>23.358441992561772</v>
          </cell>
          <cell r="N39">
            <v>22.922318368480074</v>
          </cell>
          <cell r="O39">
            <v>22.486206491289732</v>
          </cell>
        </row>
        <row r="40">
          <cell r="A40" t="str">
            <v>RNWWOD5</v>
          </cell>
          <cell r="C40" t="str">
            <v>WOD</v>
          </cell>
          <cell r="D40">
            <v>9.4316358775046236</v>
          </cell>
          <cell r="E40">
            <v>12.590456556734766</v>
          </cell>
          <cell r="F40">
            <v>5.8763368818217376</v>
          </cell>
          <cell r="G40">
            <v>6.8110781045234445E-3</v>
          </cell>
          <cell r="H40">
            <v>1.5299301837508E-2</v>
          </cell>
          <cell r="I40">
            <v>4.1052555107432762E-2</v>
          </cell>
          <cell r="J40">
            <v>12.178877449270562</v>
          </cell>
          <cell r="K40">
            <v>12.967033795252579</v>
          </cell>
          <cell r="L40">
            <v>13.491597265159196</v>
          </cell>
          <cell r="M40">
            <v>14.01631333199971</v>
          </cell>
          <cell r="N40">
            <v>14.540923762348154</v>
          </cell>
          <cell r="O40">
            <v>15.065509127579739</v>
          </cell>
        </row>
        <row r="41">
          <cell r="A41" t="str">
            <v>RNNWWST1</v>
          </cell>
          <cell r="C41" t="str">
            <v>WSTNREN</v>
          </cell>
          <cell r="D41">
            <v>35.931813726029468</v>
          </cell>
          <cell r="E41">
            <v>36.227672804742163</v>
          </cell>
          <cell r="F41">
            <v>35.984167483989722</v>
          </cell>
          <cell r="G41">
            <v>35.039995854475677</v>
          </cell>
          <cell r="H41">
            <v>34.93763809596485</v>
          </cell>
          <cell r="I41">
            <v>37.252276716045138</v>
          </cell>
          <cell r="J41">
            <v>37.69663836829799</v>
          </cell>
          <cell r="K41">
            <v>39.221664398969395</v>
          </cell>
          <cell r="L41">
            <v>36.862050143188306</v>
          </cell>
          <cell r="M41">
            <v>36.269117443479274</v>
          </cell>
          <cell r="N41">
            <v>36.24816205215906</v>
          </cell>
          <cell r="O41">
            <v>36.285361247444072</v>
          </cell>
        </row>
        <row r="42">
          <cell r="A42" t="str">
            <v>RNWSOL1</v>
          </cell>
          <cell r="C42" t="str">
            <v>SOL</v>
          </cell>
          <cell r="D42">
            <v>12.556488544657197</v>
          </cell>
          <cell r="E42">
            <v>16.522345191470695</v>
          </cell>
          <cell r="F42">
            <v>32.094234857311761</v>
          </cell>
          <cell r="G42">
            <v>50.099828401903359</v>
          </cell>
          <cell r="H42">
            <v>84.60689275238353</v>
          </cell>
          <cell r="I42">
            <v>133.15091283360437</v>
          </cell>
          <cell r="J42">
            <v>161.36373540915915</v>
          </cell>
          <cell r="K42">
            <v>177.52112605208373</v>
          </cell>
          <cell r="L42">
            <v>180.00129612455569</v>
          </cell>
          <cell r="M42">
            <v>180.00133956258335</v>
          </cell>
          <cell r="N42">
            <v>180.00135421912876</v>
          </cell>
          <cell r="O42">
            <v>180.00297425970166</v>
          </cell>
        </row>
        <row r="43">
          <cell r="A43" t="str">
            <v>IMPHFO1</v>
          </cell>
          <cell r="C43" t="str">
            <v>HFO</v>
          </cell>
          <cell r="D43">
            <v>2.7764063370127681</v>
          </cell>
          <cell r="E43">
            <v>2.7644275427325748</v>
          </cell>
          <cell r="F43">
            <v>1.5098278535782913E-2</v>
          </cell>
          <cell r="G43">
            <v>3.3219928029021477E-3</v>
          </cell>
          <cell r="H43">
            <v>4.5819207824776423E-3</v>
          </cell>
          <cell r="I43">
            <v>8.3702591214789446E-3</v>
          </cell>
          <cell r="J43">
            <v>3.9273513974207083E-3</v>
          </cell>
        </row>
        <row r="44">
          <cell r="A44" t="str">
            <v>RNWHYDD1</v>
          </cell>
          <cell r="C44" t="str">
            <v>HYDD</v>
          </cell>
          <cell r="D44">
            <v>66.745704970850426</v>
          </cell>
          <cell r="E44">
            <v>49.798867383136951</v>
          </cell>
          <cell r="F44">
            <v>68.876332823846553</v>
          </cell>
          <cell r="G44">
            <v>67.474454627844835</v>
          </cell>
          <cell r="H44">
            <v>69.602477341336524</v>
          </cell>
          <cell r="I44">
            <v>72.183209978896102</v>
          </cell>
          <cell r="J44">
            <v>74.38429816479956</v>
          </cell>
          <cell r="K44">
            <v>74.836089972413589</v>
          </cell>
          <cell r="L44">
            <v>74.836092542021717</v>
          </cell>
          <cell r="M44">
            <v>74.836100615877186</v>
          </cell>
          <cell r="N44">
            <v>74.836097082814604</v>
          </cell>
          <cell r="O44">
            <v>74.836090966038455</v>
          </cell>
        </row>
        <row r="45">
          <cell r="A45" t="str">
            <v>IMPKER</v>
          </cell>
          <cell r="C45" t="str">
            <v>KER</v>
          </cell>
          <cell r="D45">
            <v>1.1090811190713494</v>
          </cell>
          <cell r="E45">
            <v>1.4049570661686928</v>
          </cell>
          <cell r="F45">
            <v>1.848807581309178</v>
          </cell>
          <cell r="G45">
            <v>2.5836416628721697</v>
          </cell>
          <cell r="H45">
            <v>2.3605381949266797</v>
          </cell>
          <cell r="I45">
            <v>1.7773381243910928</v>
          </cell>
          <cell r="J45">
            <v>1.6146480840495507</v>
          </cell>
          <cell r="L45">
            <v>4.2903829126894534E-5</v>
          </cell>
          <cell r="M45">
            <v>5.015799296875657E-5</v>
          </cell>
          <cell r="N45">
            <v>5.1241530694553955E-5</v>
          </cell>
          <cell r="O45">
            <v>7.6791888376629805E-5</v>
          </cell>
        </row>
        <row r="46">
          <cell r="A46" t="str">
            <v>IMPBDS</v>
          </cell>
          <cell r="C46" t="str">
            <v>BDS</v>
          </cell>
          <cell r="D46">
            <v>1.8138796332418048</v>
          </cell>
          <cell r="E46">
            <v>1.81265282082798</v>
          </cell>
          <cell r="F46">
            <v>3.2007382912001181</v>
          </cell>
          <cell r="G46">
            <v>3.2389624452705554</v>
          </cell>
          <cell r="H46">
            <v>3.2593558391938173</v>
          </cell>
          <cell r="I46">
            <v>3.2483107653530636</v>
          </cell>
          <cell r="J46">
            <v>3.253712537002234</v>
          </cell>
          <cell r="K46">
            <v>3.2013141972800425</v>
          </cell>
          <cell r="L46">
            <v>1.4462289635532475</v>
          </cell>
          <cell r="M46">
            <v>1.7731721989487905</v>
          </cell>
          <cell r="N46">
            <v>1.1562054585527659</v>
          </cell>
          <cell r="O46">
            <v>1.0485790295115807</v>
          </cell>
        </row>
        <row r="47">
          <cell r="A47" t="str">
            <v>IMPCOA1</v>
          </cell>
          <cell r="C47" t="str">
            <v>COA</v>
          </cell>
          <cell r="D47">
            <v>3.6600707843060283</v>
          </cell>
          <cell r="E47">
            <v>3.5647856669784166</v>
          </cell>
          <cell r="F47">
            <v>4.5019842411256547E-2</v>
          </cell>
          <cell r="G47">
            <v>8.9943138938816496E-3</v>
          </cell>
          <cell r="H47">
            <v>5.8241447923348339E-3</v>
          </cell>
          <cell r="I47">
            <v>7.0102111735275653E-3</v>
          </cell>
          <cell r="J47">
            <v>3.489113567669446E-3</v>
          </cell>
          <cell r="K47">
            <v>5.9582856007472512E-5</v>
          </cell>
          <cell r="L47">
            <v>8.7529739688749998E-5</v>
          </cell>
          <cell r="M47">
            <v>1.0637858840713467E-4</v>
          </cell>
          <cell r="N47">
            <v>1.0708866440250796E-4</v>
          </cell>
          <cell r="O47">
            <v>1.503072425211893E-4</v>
          </cell>
        </row>
        <row r="48">
          <cell r="A48" t="str">
            <v>IMPETH</v>
          </cell>
          <cell r="C48" t="str">
            <v>ETH</v>
          </cell>
          <cell r="D48">
            <v>4.321676009710683</v>
          </cell>
          <cell r="E48">
            <v>4.3224850790326652</v>
          </cell>
          <cell r="F48">
            <v>2.9348292469666553</v>
          </cell>
          <cell r="G48">
            <v>2.3801313043016883</v>
          </cell>
          <cell r="H48">
            <v>1.6008855908600659</v>
          </cell>
          <cell r="I48">
            <v>0.51697627952829295</v>
          </cell>
          <cell r="J48">
            <v>0.31104830473127248</v>
          </cell>
          <cell r="K48">
            <v>0.85899078782706106</v>
          </cell>
          <cell r="L48">
            <v>1.1233883074735451</v>
          </cell>
          <cell r="M48">
            <v>0.98507642200171286</v>
          </cell>
          <cell r="N48">
            <v>0.94683249004834502</v>
          </cell>
          <cell r="O48">
            <v>0.92234379015510604</v>
          </cell>
        </row>
        <row r="49">
          <cell r="A49" t="str">
            <v>IMPELC_DE</v>
          </cell>
          <cell r="C49" t="str">
            <v>ELC_I-DE</v>
          </cell>
          <cell r="D49">
            <v>46.398500568096942</v>
          </cell>
          <cell r="E49">
            <v>27.390777960645675</v>
          </cell>
          <cell r="F49">
            <v>22.641806630392018</v>
          </cell>
          <cell r="G49">
            <v>25.449033229315045</v>
          </cell>
          <cell r="H49">
            <v>17.752563842743232</v>
          </cell>
          <cell r="I49">
            <v>17.751348331978996</v>
          </cell>
          <cell r="J49">
            <v>12.446628408742002</v>
          </cell>
          <cell r="K49">
            <v>7.598504374101938</v>
          </cell>
          <cell r="L49">
            <v>3.7514798642231275</v>
          </cell>
          <cell r="M49">
            <v>1.4249359995603141</v>
          </cell>
          <cell r="N49">
            <v>1.1298046419516652</v>
          </cell>
          <cell r="O49">
            <v>1.6561820220495256</v>
          </cell>
        </row>
        <row r="50">
          <cell r="A50" t="str">
            <v>IMPELC_DE</v>
          </cell>
          <cell r="C50" t="str">
            <v>ELCS</v>
          </cell>
          <cell r="D50">
            <v>46.398500568096942</v>
          </cell>
          <cell r="E50">
            <v>27.390777960645675</v>
          </cell>
          <cell r="F50">
            <v>22.641806630392018</v>
          </cell>
          <cell r="G50">
            <v>25.449033229315045</v>
          </cell>
          <cell r="H50">
            <v>17.752563842743232</v>
          </cell>
          <cell r="I50">
            <v>17.751348331978996</v>
          </cell>
          <cell r="J50">
            <v>12.446628408742002</v>
          </cell>
          <cell r="K50">
            <v>7.598504374101938</v>
          </cell>
          <cell r="L50">
            <v>3.7514798642231275</v>
          </cell>
          <cell r="M50">
            <v>1.4249359995603141</v>
          </cell>
          <cell r="N50">
            <v>1.1298046419516652</v>
          </cell>
          <cell r="O50">
            <v>1.6561820220495256</v>
          </cell>
        </row>
        <row r="51">
          <cell r="A51" t="str">
            <v>RNWWST1</v>
          </cell>
          <cell r="C51" t="str">
            <v>WSTREN</v>
          </cell>
          <cell r="D51">
            <v>34.100774827005381</v>
          </cell>
          <cell r="E51">
            <v>34.100718804757541</v>
          </cell>
          <cell r="F51">
            <v>34.10283742280663</v>
          </cell>
          <cell r="G51">
            <v>34.101021768135006</v>
          </cell>
          <cell r="H51">
            <v>34.103290919489673</v>
          </cell>
          <cell r="I51">
            <v>40.974412781690354</v>
          </cell>
          <cell r="J51">
            <v>42.859687406105607</v>
          </cell>
          <cell r="K51">
            <v>44.606392128062176</v>
          </cell>
          <cell r="L51">
            <v>44.606448829592459</v>
          </cell>
          <cell r="M51">
            <v>45.271546413128341</v>
          </cell>
          <cell r="N51">
            <v>45.271720052730743</v>
          </cell>
          <cell r="O51">
            <v>45.31426539979261</v>
          </cell>
        </row>
        <row r="52">
          <cell r="A52" t="str">
            <v>IMPNGA1</v>
          </cell>
          <cell r="C52" t="str">
            <v>NGA</v>
          </cell>
          <cell r="D52">
            <v>117.47397391851467</v>
          </cell>
          <cell r="E52">
            <v>106.72002355584449</v>
          </cell>
          <cell r="F52">
            <v>113.12347320638162</v>
          </cell>
          <cell r="G52">
            <v>101.76908792388359</v>
          </cell>
          <cell r="H52">
            <v>82.682986771719939</v>
          </cell>
          <cell r="I52">
            <v>53.794420113594207</v>
          </cell>
          <cell r="J52">
            <v>23.549645796757755</v>
          </cell>
          <cell r="K52">
            <v>3.4787939986057874E-5</v>
          </cell>
          <cell r="L52">
            <v>4.7793720084531717E-5</v>
          </cell>
          <cell r="M52">
            <v>5.1374883145198966E-5</v>
          </cell>
          <cell r="N52">
            <v>5.4935255091890999E-5</v>
          </cell>
          <cell r="O52">
            <v>8.4389032683896315E-5</v>
          </cell>
        </row>
        <row r="53">
          <cell r="A53" t="str">
            <v>IMPELC_IT</v>
          </cell>
          <cell r="C53" t="str">
            <v>ELC_I-IT</v>
          </cell>
          <cell r="D53">
            <v>6.7991229725103999</v>
          </cell>
          <cell r="E53">
            <v>3.125491846904427E-3</v>
          </cell>
          <cell r="F53">
            <v>2.944220835617658E-3</v>
          </cell>
          <cell r="G53">
            <v>1.5763216794346109E-3</v>
          </cell>
          <cell r="H53">
            <v>2.0409567639172715E-3</v>
          </cell>
          <cell r="I53">
            <v>1.9054376675575455E-3</v>
          </cell>
          <cell r="J53">
            <v>1.5341523499609591E-3</v>
          </cell>
          <cell r="K53">
            <v>1.418460094324643E-3</v>
          </cell>
          <cell r="L53">
            <v>1.5298838814141065E-3</v>
          </cell>
          <cell r="M53">
            <v>1.8847974136589124E-3</v>
          </cell>
          <cell r="N53">
            <v>1.7949144657994087E-3</v>
          </cell>
          <cell r="O53">
            <v>3.1020005849359163E-3</v>
          </cell>
        </row>
        <row r="54">
          <cell r="A54" t="str">
            <v>IMPELC_IT</v>
          </cell>
          <cell r="C54" t="str">
            <v>ELCS</v>
          </cell>
          <cell r="D54">
            <v>6.7991229725103999</v>
          </cell>
          <cell r="E54">
            <v>3.125491846904427E-3</v>
          </cell>
          <cell r="F54">
            <v>2.944220835617658E-3</v>
          </cell>
          <cell r="G54">
            <v>1.5763216794346109E-3</v>
          </cell>
          <cell r="H54">
            <v>2.0409567639172715E-3</v>
          </cell>
          <cell r="I54">
            <v>1.9054376675575455E-3</v>
          </cell>
          <cell r="J54">
            <v>1.5341523499609591E-3</v>
          </cell>
          <cell r="K54">
            <v>1.418460094324643E-3</v>
          </cell>
          <cell r="L54">
            <v>1.5298838814141065E-3</v>
          </cell>
          <cell r="M54">
            <v>1.8847974136589124E-3</v>
          </cell>
          <cell r="N54">
            <v>1.7949144657994087E-3</v>
          </cell>
          <cell r="O54">
            <v>3.1020005849359163E-3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3.2682957120718257</v>
          </cell>
          <cell r="E4">
            <v>3.8321016122182341</v>
          </cell>
          <cell r="F4">
            <v>3.7297900920017497</v>
          </cell>
          <cell r="G4">
            <v>3.8906944388442617</v>
          </cell>
          <cell r="H4">
            <v>4.0296463941677816</v>
          </cell>
          <cell r="I4">
            <v>4.1421704141021403</v>
          </cell>
          <cell r="J4">
            <v>4.2340373557073283</v>
          </cell>
          <cell r="K4">
            <v>4.3190019092778682</v>
          </cell>
          <cell r="L4">
            <v>4.3804997886006376</v>
          </cell>
          <cell r="M4">
            <v>4.4518385657493589</v>
          </cell>
          <cell r="N4">
            <v>4.4518023476354989</v>
          </cell>
          <cell r="O4">
            <v>4.4520840618212105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3.2682957120718257</v>
          </cell>
          <cell r="E5">
            <v>3.8321016122182341</v>
          </cell>
          <cell r="F5">
            <v>3.7297900920017497</v>
          </cell>
          <cell r="G5">
            <v>3.8906944388442617</v>
          </cell>
          <cell r="H5">
            <v>4.0296463941677816</v>
          </cell>
          <cell r="I5">
            <v>4.1421704141021403</v>
          </cell>
          <cell r="J5">
            <v>4.2340373557073283</v>
          </cell>
          <cell r="K5">
            <v>4.3190019092778682</v>
          </cell>
          <cell r="L5">
            <v>4.3804997886006376</v>
          </cell>
          <cell r="M5">
            <v>4.4518385657493589</v>
          </cell>
          <cell r="N5">
            <v>4.4518023476354989</v>
          </cell>
          <cell r="O5">
            <v>4.4520840618212105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1.2680260068220303E-5</v>
          </cell>
          <cell r="F6">
            <v>2.6710778065805853E-3</v>
          </cell>
          <cell r="G6">
            <v>2.660488485347411E-3</v>
          </cell>
          <cell r="H6">
            <v>4.4328964566885554E-3</v>
          </cell>
          <cell r="I6">
            <v>4.5625108580359241E-3</v>
          </cell>
          <cell r="J6">
            <v>4.4237633453682737E-3</v>
          </cell>
          <cell r="K6">
            <v>5.0602241376917724E-3</v>
          </cell>
          <cell r="L6">
            <v>1.1827843867886331E-3</v>
          </cell>
          <cell r="M6">
            <v>1.899190673879794E-3</v>
          </cell>
          <cell r="N6">
            <v>6.7772458690158028E-4</v>
          </cell>
          <cell r="O6">
            <v>2.4378251029018713E-3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1.8064884936577718E-6</v>
          </cell>
          <cell r="F7">
            <v>2.6605721120838391E-3</v>
          </cell>
          <cell r="G7">
            <v>2.6499889855594923E-3</v>
          </cell>
          <cell r="H7">
            <v>4.4225062430123668E-3</v>
          </cell>
          <cell r="I7">
            <v>4.5521206454884212E-3</v>
          </cell>
          <cell r="J7">
            <v>4.413381489983592E-3</v>
          </cell>
          <cell r="K7">
            <v>5.049855672248792E-3</v>
          </cell>
          <cell r="L7">
            <v>1.1723666120657919E-3</v>
          </cell>
          <cell r="M7">
            <v>1.888777991286808E-3</v>
          </cell>
          <cell r="N7">
            <v>6.6730352435365875E-4</v>
          </cell>
          <cell r="O7">
            <v>2.4274259562604866E-3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5.9247936799698799E-5</v>
          </cell>
          <cell r="E8">
            <v>3.87686611379955E-4</v>
          </cell>
          <cell r="F8">
            <v>9.3253427416262807E-5</v>
          </cell>
          <cell r="G8">
            <v>1.69211783428175E-5</v>
          </cell>
          <cell r="H8">
            <v>5.0199499267661405E-4</v>
          </cell>
          <cell r="I8">
            <v>2.9226460233197198E-4</v>
          </cell>
          <cell r="J8">
            <v>4.4761299643885903E-5</v>
          </cell>
          <cell r="K8">
            <v>5.0813448158649999E-4</v>
          </cell>
          <cell r="L8">
            <v>2.5387933294165101E-4</v>
          </cell>
          <cell r="M8">
            <v>8.5396826267092893E-5</v>
          </cell>
          <cell r="N8">
            <v>5.0094586877055499E-4</v>
          </cell>
          <cell r="O8">
            <v>2.8438507375277701E-4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5.9247936799698799E-5</v>
          </cell>
          <cell r="E9">
            <v>4.4693454817965397E-4</v>
          </cell>
          <cell r="F9">
            <v>5.4018797559591701E-4</v>
          </cell>
          <cell r="G9">
            <v>5.5710915393873402E-4</v>
          </cell>
          <cell r="H9">
            <v>8.2616346465214498E-4</v>
          </cell>
          <cell r="I9">
            <v>8.2754450651748902E-4</v>
          </cell>
          <cell r="J9">
            <v>8.3902089465247201E-4</v>
          </cell>
          <cell r="K9">
            <v>8.4516038356235795E-4</v>
          </cell>
          <cell r="L9">
            <v>8.4575209457002105E-4</v>
          </cell>
          <cell r="M9">
            <v>8.4741064079524298E-4</v>
          </cell>
          <cell r="N9">
            <v>8.4974056039520201E-4</v>
          </cell>
          <cell r="O9">
            <v>8.7072776879042397E-4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0.41567367453145398</v>
          </cell>
          <cell r="G10">
            <v>0.37820072671847699</v>
          </cell>
          <cell r="H10">
            <v>7.6773811862433297</v>
          </cell>
          <cell r="I10">
            <v>7.1674945486091701</v>
          </cell>
          <cell r="J10">
            <v>6.8908122733603401</v>
          </cell>
          <cell r="K10">
            <v>0.45353852348849499</v>
          </cell>
          <cell r="L10">
            <v>0.45338620723557699</v>
          </cell>
          <cell r="M10">
            <v>0.40454489082640999</v>
          </cell>
          <cell r="N10">
            <v>0.40428374577204002</v>
          </cell>
          <cell r="O10">
            <v>0.44306938756876002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1.4740201224519661E-2</v>
          </cell>
          <cell r="G11">
            <v>1.394782821940482E-2</v>
          </cell>
          <cell r="H11">
            <v>0.29266612678055276</v>
          </cell>
          <cell r="I11">
            <v>0.2821247854239779</v>
          </cell>
          <cell r="J11">
            <v>0.27856475147626897</v>
          </cell>
          <cell r="K11">
            <v>1.881702384686311E-2</v>
          </cell>
          <cell r="L11">
            <v>1.8810704342752664E-2</v>
          </cell>
          <cell r="M11">
            <v>1.6784309300244653E-2</v>
          </cell>
          <cell r="N11">
            <v>1.677347455862719E-2</v>
          </cell>
          <cell r="O11">
            <v>1.8382666079980462E-2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7.3701006122598341E-3</v>
          </cell>
          <cell r="G12">
            <v>6.7056866439446292E-3</v>
          </cell>
          <cell r="H12">
            <v>0.13612377989793153</v>
          </cell>
          <cell r="I12">
            <v>0.12708323667746751</v>
          </cell>
          <cell r="J12">
            <v>0.12217752257731086</v>
          </cell>
          <cell r="K12">
            <v>8.0414631824201367E-3</v>
          </cell>
          <cell r="L12">
            <v>8.0387625396378826E-3</v>
          </cell>
          <cell r="M12">
            <v>7.1727817522413018E-3</v>
          </cell>
          <cell r="N12">
            <v>7.168151520780844E-3</v>
          </cell>
          <cell r="O12">
            <v>7.8558402051198597E-3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1.4740201224519661E-2</v>
          </cell>
          <cell r="G13">
            <v>1.394782821940482E-2</v>
          </cell>
          <cell r="H13">
            <v>0.29266612678055276</v>
          </cell>
          <cell r="I13">
            <v>0.2821247854239779</v>
          </cell>
          <cell r="J13">
            <v>0.27856475147626897</v>
          </cell>
          <cell r="K13">
            <v>1.881702384686311E-2</v>
          </cell>
          <cell r="L13">
            <v>1.8810704342752664E-2</v>
          </cell>
          <cell r="M13">
            <v>1.6784309300244653E-2</v>
          </cell>
          <cell r="N13">
            <v>1.677347455862719E-2</v>
          </cell>
          <cell r="O13">
            <v>1.8382666079980462E-2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1.16042006631433E-5</v>
          </cell>
          <cell r="F14">
            <v>1.1811102276327E-3</v>
          </cell>
          <cell r="G14">
            <v>5.7622624929891098E-6</v>
          </cell>
          <cell r="H14">
            <v>2.0337954967837302E-2</v>
          </cell>
          <cell r="I14">
            <v>2.1049558092782499E-4</v>
          </cell>
          <cell r="J14">
            <v>1.67704115984569E-5</v>
          </cell>
          <cell r="K14">
            <v>1.59963361480514E-3</v>
          </cell>
          <cell r="L14">
            <v>3.7046699748752002E-5</v>
          </cell>
          <cell r="M14">
            <v>2.1822074553431601E-4</v>
          </cell>
          <cell r="N14">
            <v>1.1764307313317699E-3</v>
          </cell>
          <cell r="O14">
            <v>8.6009435357093495E-4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1.16042006631433E-5</v>
          </cell>
          <cell r="F15">
            <v>1.1920983855665326E-3</v>
          </cell>
          <cell r="G15">
            <v>1.1966880502533375E-3</v>
          </cell>
          <cell r="H15">
            <v>2.1525303600657818E-2</v>
          </cell>
          <cell r="I15">
            <v>2.0794948249979951E-2</v>
          </cell>
          <cell r="J15">
            <v>2.0560023904068473E-2</v>
          </cell>
          <cell r="K15">
            <v>1.819526150628487E-3</v>
          </cell>
          <cell r="L15">
            <v>1.6779874580796362E-3</v>
          </cell>
          <cell r="M15">
            <v>1.8511043538378398E-3</v>
          </cell>
          <cell r="N15">
            <v>1.6975188610348854E-3</v>
          </cell>
          <cell r="O15">
            <v>2.2497665453490604E-3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0.46155235512352488</v>
          </cell>
          <cell r="E16">
            <v>0.54459439376402774</v>
          </cell>
          <cell r="F16">
            <v>0.54459444391123824</v>
          </cell>
          <cell r="G16">
            <v>0.54531581947609375</v>
          </cell>
          <cell r="H16">
            <v>0.54578970210163813</v>
          </cell>
          <cell r="I16">
            <v>0.54581623325401118</v>
          </cell>
          <cell r="J16">
            <v>0.54582478370634469</v>
          </cell>
          <cell r="K16">
            <v>0.54583078112066752</v>
          </cell>
          <cell r="L16">
            <v>0.54583509471481617</v>
          </cell>
          <cell r="M16">
            <v>0.54584919875767102</v>
          </cell>
          <cell r="N16">
            <v>0.54586036864057519</v>
          </cell>
          <cell r="O16">
            <v>0.54603986660462955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0.46155235512352488</v>
          </cell>
          <cell r="E17">
            <v>0.54459439376402774</v>
          </cell>
          <cell r="F17">
            <v>0.54459444391123824</v>
          </cell>
          <cell r="G17">
            <v>0.54531581947609375</v>
          </cell>
          <cell r="H17">
            <v>0.54578970210163813</v>
          </cell>
          <cell r="I17">
            <v>0.54581623325401118</v>
          </cell>
          <cell r="J17">
            <v>0.54582478370634469</v>
          </cell>
          <cell r="K17">
            <v>0.54583078112066752</v>
          </cell>
          <cell r="L17">
            <v>0.54583509471481617</v>
          </cell>
          <cell r="M17">
            <v>0.54584919875767102</v>
          </cell>
          <cell r="N17">
            <v>0.54586036864057519</v>
          </cell>
          <cell r="O17">
            <v>0.54603986660462955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0.62583370186240694</v>
          </cell>
          <cell r="E18">
            <v>0.73759963038017384</v>
          </cell>
          <cell r="F18">
            <v>0.73635305092223746</v>
          </cell>
          <cell r="G18">
            <v>0.73525728468686757</v>
          </cell>
          <cell r="H18">
            <v>0.73383489358203391</v>
          </cell>
          <cell r="I18">
            <v>0.73182064793833879</v>
          </cell>
          <cell r="J18">
            <v>0.72979358267143568</v>
          </cell>
          <cell r="K18">
            <v>0.7277743748275578</v>
          </cell>
          <cell r="L18">
            <v>0.72778012628642219</v>
          </cell>
          <cell r="M18">
            <v>0.72779893167689469</v>
          </cell>
          <cell r="N18">
            <v>0.72781382485409962</v>
          </cell>
          <cell r="O18">
            <v>0.72805315547283955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8.3895385116246803E-3</v>
          </cell>
          <cell r="F19">
            <v>2.6671727166004502E-4</v>
          </cell>
          <cell r="G19">
            <v>3.54144104168255E-3</v>
          </cell>
          <cell r="H19">
            <v>2.75986865047981E-2</v>
          </cell>
          <cell r="I19">
            <v>1.2207627087184999E-2</v>
          </cell>
          <cell r="J19">
            <v>5.0584561038714603E-3</v>
          </cell>
          <cell r="K19">
            <v>2.7226207459377798E-2</v>
          </cell>
          <cell r="L19">
            <v>1.09160703261112E-2</v>
          </cell>
          <cell r="M19">
            <v>4.0375018734363803E-3</v>
          </cell>
          <cell r="N19">
            <v>2.5697988044666598E-2</v>
          </cell>
          <cell r="O19">
            <v>6.6423208030528301E-3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3.8243189710212309E-2</v>
          </cell>
          <cell r="F20">
            <v>3.8477040146835152E-2</v>
          </cell>
          <cell r="G20">
            <v>4.1971812556489144E-2</v>
          </cell>
          <cell r="H20">
            <v>4.332640594080301E-2</v>
          </cell>
          <cell r="I20">
            <v>4.2656738659073733E-2</v>
          </cell>
          <cell r="J20">
            <v>4.4774601062182659E-2</v>
          </cell>
          <cell r="K20">
            <v>4.4394728176883891E-2</v>
          </cell>
          <cell r="L20">
            <v>4.4275544076683528E-2</v>
          </cell>
          <cell r="M20">
            <v>4.2026265320165464E-2</v>
          </cell>
          <cell r="N20">
            <v>4.1828990120423126E-2</v>
          </cell>
          <cell r="O20">
            <v>3.621281293836507E-2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1.161129685448423E-3</v>
          </cell>
          <cell r="H21">
            <v>2.5842820322294919E-3</v>
          </cell>
          <cell r="I21">
            <v>4.2703870335691965E-3</v>
          </cell>
          <cell r="J21">
            <v>3.5722597945687727E-3</v>
          </cell>
          <cell r="K21">
            <v>5.0499520851252245E-3</v>
          </cell>
          <cell r="L21">
            <v>3.4980099485915381E-3</v>
          </cell>
          <cell r="M21">
            <v>3.9187730647062737E-3</v>
          </cell>
          <cell r="N21">
            <v>3.0096754940015262E-3</v>
          </cell>
          <cell r="O21">
            <v>5.0799483920709746E-3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1.1623299307553046E-3</v>
          </cell>
          <cell r="H22">
            <v>2.5870588170639475E-3</v>
          </cell>
          <cell r="I22">
            <v>4.2722548943200872E-3</v>
          </cell>
          <cell r="J22">
            <v>3.5738945991936047E-3</v>
          </cell>
          <cell r="K22">
            <v>5.0471775343888274E-3</v>
          </cell>
          <cell r="L22">
            <v>3.4910596450160409E-3</v>
          </cell>
          <cell r="M22">
            <v>3.90215763938707E-3</v>
          </cell>
          <cell r="N22">
            <v>2.9977930940712468E-3</v>
          </cell>
          <cell r="O22">
            <v>5.0592017310752795E-3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2.2983613239401491E-3</v>
          </cell>
          <cell r="H23">
            <v>5.1462425570298568E-3</v>
          </cell>
          <cell r="I23">
            <v>8.5175436356257038E-3</v>
          </cell>
          <cell r="J23">
            <v>7.1226456361121572E-3</v>
          </cell>
          <cell r="K23">
            <v>1.0072027859778973E-2</v>
          </cell>
          <cell r="L23">
            <v>6.9639888269728443E-3</v>
          </cell>
          <cell r="M23">
            <v>7.7958324118297785E-3</v>
          </cell>
          <cell r="N23">
            <v>5.9823702958091904E-3</v>
          </cell>
          <cell r="O23">
            <v>1.0114006274759476E-2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0.52049449824693217</v>
          </cell>
          <cell r="E24">
            <v>0.59726524545721937</v>
          </cell>
          <cell r="F24">
            <v>0.37762001916682497</v>
          </cell>
          <cell r="G24">
            <v>0.31200502417843529</v>
          </cell>
          <cell r="H24">
            <v>0.24670122949406514</v>
          </cell>
          <cell r="I24">
            <v>0.21882636466937208</v>
          </cell>
          <cell r="J24">
            <v>0.21819121390463297</v>
          </cell>
          <cell r="K24">
            <v>0.26671686743931633</v>
          </cell>
          <cell r="L24">
            <v>0.18241448515727532</v>
          </cell>
          <cell r="M24">
            <v>0.16533784147345212</v>
          </cell>
          <cell r="N24">
            <v>0.12027991809645852</v>
          </cell>
          <cell r="O24">
            <v>0.10013045163099858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1.0409889964938648</v>
          </cell>
          <cell r="E25">
            <v>1.1945304909144392</v>
          </cell>
          <cell r="F25">
            <v>0.75524003833365028</v>
          </cell>
          <cell r="G25">
            <v>0.62401004835687057</v>
          </cell>
          <cell r="H25">
            <v>0.49340245898813029</v>
          </cell>
          <cell r="I25">
            <v>0.43765272933874416</v>
          </cell>
          <cell r="J25">
            <v>0.43638242780926606</v>
          </cell>
          <cell r="K25">
            <v>0.53343373487863277</v>
          </cell>
          <cell r="L25">
            <v>0.36482897031455069</v>
          </cell>
          <cell r="M25">
            <v>0.33067568294690425</v>
          </cell>
          <cell r="N25">
            <v>0.24055983619291715</v>
          </cell>
          <cell r="O25">
            <v>0.20026090326199722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5.1510809780764E-3</v>
          </cell>
          <cell r="F26">
            <v>3.9348554160464897E-6</v>
          </cell>
          <cell r="G26">
            <v>3.6027593174226201E-6</v>
          </cell>
          <cell r="H26">
            <v>5.2813663953075003E-3</v>
          </cell>
          <cell r="I26">
            <v>9.7916170821488006E-3</v>
          </cell>
          <cell r="J26">
            <v>2.5906274290795601E-5</v>
          </cell>
          <cell r="K26">
            <v>1.09402448011022E-2</v>
          </cell>
          <cell r="L26">
            <v>1.71829272884984E-4</v>
          </cell>
          <cell r="M26">
            <v>2.14268668001784E-4</v>
          </cell>
          <cell r="N26">
            <v>6.1829944761789303E-3</v>
          </cell>
          <cell r="O26">
            <v>8.1860020365872904E-4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4.0472701748368839E-2</v>
          </cell>
          <cell r="F27">
            <v>4.0397202783383074E-2</v>
          </cell>
          <cell r="G27">
            <v>4.030156988707094E-2</v>
          </cell>
          <cell r="H27">
            <v>1.7032974500362376E-2</v>
          </cell>
          <cell r="I27">
            <v>1.5073792642730973E-2</v>
          </cell>
          <cell r="J27">
            <v>1.5094872267696435E-2</v>
          </cell>
          <cell r="K27">
            <v>2.0752852484445503E-2</v>
          </cell>
          <cell r="L27">
            <v>1.2632704542963807E-2</v>
          </cell>
          <cell r="M27">
            <v>1.1320242566350185E-2</v>
          </cell>
          <cell r="N27">
            <v>8.4442126754503688E-3</v>
          </cell>
          <cell r="O27">
            <v>7.2093659111498098E-3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4.3871773487180983</v>
          </cell>
          <cell r="E28">
            <v>5.0342756431899964</v>
          </cell>
          <cell r="F28">
            <v>4.914181250101965</v>
          </cell>
          <cell r="G28">
            <v>4.1839413717766387</v>
          </cell>
          <cell r="H28">
            <v>3.3090549136954945</v>
          </cell>
          <cell r="I28">
            <v>2.7269445582608616</v>
          </cell>
          <cell r="J28">
            <v>2.7287971557651334</v>
          </cell>
          <cell r="K28">
            <v>3.9483291447729787</v>
          </cell>
          <cell r="L28">
            <v>3.1784899396778097</v>
          </cell>
          <cell r="M28">
            <v>2.7766176703743741</v>
          </cell>
          <cell r="N28">
            <v>1.7758776175782174</v>
          </cell>
          <cell r="O28">
            <v>1.5964595110598794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6.0933018732195832</v>
          </cell>
          <cell r="E29">
            <v>6.9920495044305495</v>
          </cell>
          <cell r="F29">
            <v>6.8252517362527296</v>
          </cell>
          <cell r="G29">
            <v>5.8110296830231061</v>
          </cell>
          <cell r="H29">
            <v>4.5959096023548511</v>
          </cell>
          <cell r="I29">
            <v>3.7874229975845326</v>
          </cell>
          <cell r="J29">
            <v>3.7899960496737952</v>
          </cell>
          <cell r="K29">
            <v>5.4837904788513621</v>
          </cell>
          <cell r="L29">
            <v>4.4145693606636254</v>
          </cell>
          <cell r="M29">
            <v>3.8564134310755152</v>
          </cell>
          <cell r="N29">
            <v>2.4664966910808541</v>
          </cell>
          <cell r="O29">
            <v>2.2173048764720553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5.23382289570649E-2</v>
          </cell>
          <cell r="F30">
            <v>2.9891609060472E-6</v>
          </cell>
          <cell r="G30">
            <v>5.2770038597689003E-6</v>
          </cell>
          <cell r="H30">
            <v>0.14874815196896901</v>
          </cell>
          <cell r="I30">
            <v>7.2101211880307506E-2</v>
          </cell>
          <cell r="J30">
            <v>2.2084887420058499E-4</v>
          </cell>
          <cell r="K30">
            <v>0.24928413366190499</v>
          </cell>
          <cell r="L30">
            <v>9.2227376704224698E-6</v>
          </cell>
          <cell r="M30">
            <v>1.2584423525955201E-5</v>
          </cell>
          <cell r="N30">
            <v>0.101347151265006</v>
          </cell>
          <cell r="O30">
            <v>2.8291106874668501E-2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0.4067660245499044</v>
          </cell>
          <cell r="F31">
            <v>0.40675686305509351</v>
          </cell>
          <cell r="G31">
            <v>0.40675099221318511</v>
          </cell>
          <cell r="H31">
            <v>0.26747665532754622</v>
          </cell>
          <cell r="I31">
            <v>0.22085074321869824</v>
          </cell>
          <cell r="J31">
            <v>0.22106447035675211</v>
          </cell>
          <cell r="K31">
            <v>0.32160182289030748</v>
          </cell>
          <cell r="L31">
            <v>0.26055636843081204</v>
          </cell>
          <cell r="M31">
            <v>0.2492911278995269</v>
          </cell>
          <cell r="N31">
            <v>0.14551067789974542</v>
          </cell>
          <cell r="O31">
            <v>0.12964629441956263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0.1112179640647495</v>
          </cell>
          <cell r="J32">
            <v>0.10771581412659051</v>
          </cell>
          <cell r="K32">
            <v>6.5889045628494833E-2</v>
          </cell>
          <cell r="L32">
            <v>1.4909725363305149</v>
          </cell>
          <cell r="M32">
            <v>2.0857232356406947</v>
          </cell>
          <cell r="N32">
            <v>2.5964762589563608</v>
          </cell>
          <cell r="O32">
            <v>2.5718586894510382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0.1123413778431812</v>
          </cell>
          <cell r="J33">
            <v>0.10880385265312183</v>
          </cell>
          <cell r="K33">
            <v>6.6554591543934158E-2</v>
          </cell>
          <cell r="L33">
            <v>1.5060328649803165</v>
          </cell>
          <cell r="M33">
            <v>2.1067911471118133</v>
          </cell>
          <cell r="N33">
            <v>2.6227032918751148</v>
          </cell>
          <cell r="O33">
            <v>2.5978370600515537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6.2888409992555803E-6</v>
          </cell>
          <cell r="H34">
            <v>1.5566688219210499E-5</v>
          </cell>
          <cell r="I34">
            <v>9.0741227453658806E-3</v>
          </cell>
          <cell r="J34">
            <v>2.2503411334281399E-4</v>
          </cell>
          <cell r="K34">
            <v>2.4409451625246898E-3</v>
          </cell>
          <cell r="L34">
            <v>8.0175044468984102E-2</v>
          </cell>
          <cell r="M34">
            <v>3.6799644537520403E-2</v>
          </cell>
          <cell r="N34">
            <v>3.3320061595433902E-2</v>
          </cell>
          <cell r="O34">
            <v>1.14570252476135E-2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6.2888409992555803E-6</v>
          </cell>
          <cell r="H35">
            <v>2.1855529218466101E-5</v>
          </cell>
          <cell r="I35">
            <v>9.0959782745843494E-3</v>
          </cell>
          <cell r="J35">
            <v>9.3210123879271592E-3</v>
          </cell>
          <cell r="K35">
            <v>1.17619575504518E-2</v>
          </cell>
          <cell r="L35">
            <v>9.1937002019435901E-2</v>
          </cell>
          <cell r="M35">
            <v>0.12873664655695599</v>
          </cell>
          <cell r="N35">
            <v>0.16205471450369699</v>
          </cell>
          <cell r="O35">
            <v>0.17350744455900399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6.1735693265355582</v>
          </cell>
          <cell r="E36">
            <v>6.0643679068994638</v>
          </cell>
          <cell r="F36">
            <v>6.117836979184764</v>
          </cell>
          <cell r="G36">
            <v>6.0383669451922737</v>
          </cell>
          <cell r="H36">
            <v>7.4678980319975077</v>
          </cell>
          <cell r="I36">
            <v>8.3139427012078357</v>
          </cell>
          <cell r="J36">
            <v>16.047896747281737</v>
          </cell>
          <cell r="K36">
            <v>5.8662774588468087</v>
          </cell>
          <cell r="L36">
            <v>2.8380385974955145</v>
          </cell>
          <cell r="M36">
            <v>2.2133648558044494</v>
          </cell>
          <cell r="N36">
            <v>0.37916304325998912</v>
          </cell>
          <cell r="O36">
            <v>0.57193206390953233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8.5744018424105057</v>
          </cell>
          <cell r="E37">
            <v>8.4227332040270344</v>
          </cell>
          <cell r="F37">
            <v>8.4969958044232836</v>
          </cell>
          <cell r="G37">
            <v>8.3866207572114959</v>
          </cell>
          <cell r="H37">
            <v>10.372080599996545</v>
          </cell>
          <cell r="I37">
            <v>11.547142640566429</v>
          </cell>
          <cell r="J37">
            <v>22.288745482335738</v>
          </cell>
          <cell r="K37">
            <v>8.1476075817316804</v>
          </cell>
          <cell r="L37">
            <v>3.9417202742993287</v>
          </cell>
          <cell r="M37">
            <v>3.0741178552839559</v>
          </cell>
          <cell r="N37">
            <v>0.52661533786109616</v>
          </cell>
          <cell r="O37">
            <v>0.79435008876323943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7.5600947059230004E-6</v>
          </cell>
          <cell r="E38">
            <v>2.63163053961482E-5</v>
          </cell>
          <cell r="F38">
            <v>1.5474643231905099E-5</v>
          </cell>
          <cell r="G38">
            <v>1.97988920591753E-5</v>
          </cell>
          <cell r="H38">
            <v>0.48315533626735202</v>
          </cell>
          <cell r="I38">
            <v>0.16966888519964701</v>
          </cell>
          <cell r="J38">
            <v>0.60291870471573605</v>
          </cell>
          <cell r="K38">
            <v>5.6242409707816902E-4</v>
          </cell>
          <cell r="L38">
            <v>0.185660511841795</v>
          </cell>
          <cell r="M38">
            <v>9.1677405452968003E-5</v>
          </cell>
          <cell r="N38">
            <v>2.6684993953431698E-4</v>
          </cell>
          <cell r="O38">
            <v>9.4545216601551296E-2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0.47842783791181792</v>
          </cell>
          <cell r="E39">
            <v>0.47844452629163597</v>
          </cell>
          <cell r="F39">
            <v>0.47841865616290125</v>
          </cell>
          <cell r="G39">
            <v>0.47833360342988762</v>
          </cell>
          <cell r="H39">
            <v>0.60721384354765806</v>
          </cell>
          <cell r="I39">
            <v>0.65282827455601811</v>
          </cell>
          <cell r="J39">
            <v>1.2557266738602408</v>
          </cell>
          <cell r="K39">
            <v>0.62265313057980598</v>
          </cell>
          <cell r="L39">
            <v>0.32312078026767904</v>
          </cell>
          <cell r="M39">
            <v>0.18627389062101793</v>
          </cell>
          <cell r="N39">
            <v>6.1336351850492202E-2</v>
          </cell>
          <cell r="O39">
            <v>9.4823456503916534E-2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5.1850768211563691</v>
          </cell>
          <cell r="E40">
            <v>5.5675808203001207</v>
          </cell>
          <cell r="F40">
            <v>5.6974260076749337</v>
          </cell>
          <cell r="G40">
            <v>6.6783423676615739</v>
          </cell>
          <cell r="H40">
            <v>6.5212685494908387</v>
          </cell>
          <cell r="I40">
            <v>7.3685454085976829</v>
          </cell>
          <cell r="J40">
            <v>9.6071118400612807</v>
          </cell>
          <cell r="K40">
            <v>12.473978884491977</v>
          </cell>
          <cell r="L40">
            <v>12.272068273542679</v>
          </cell>
          <cell r="M40">
            <v>12.216768404293351</v>
          </cell>
          <cell r="N40">
            <v>12.748057819857069</v>
          </cell>
          <cell r="O40">
            <v>12.723939113765745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5.1850768211563691</v>
          </cell>
          <cell r="E41">
            <v>5.5675808203001207</v>
          </cell>
          <cell r="F41">
            <v>5.6974260076749337</v>
          </cell>
          <cell r="G41">
            <v>6.6783423676615739</v>
          </cell>
          <cell r="H41">
            <v>6.5212685494908387</v>
          </cell>
          <cell r="I41">
            <v>7.3685454085976829</v>
          </cell>
          <cell r="J41">
            <v>9.6071118400612807</v>
          </cell>
          <cell r="K41">
            <v>12.473978884491977</v>
          </cell>
          <cell r="L41">
            <v>12.272068273542679</v>
          </cell>
          <cell r="M41">
            <v>12.216768404293351</v>
          </cell>
          <cell r="N41">
            <v>12.748057819857069</v>
          </cell>
          <cell r="O41">
            <v>12.723939113765745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5.6086640968884049</v>
          </cell>
          <cell r="E42">
            <v>6.0095445785391162</v>
          </cell>
          <cell r="F42">
            <v>6.1300446080044928</v>
          </cell>
          <cell r="G42">
            <v>7.1473762765307196</v>
          </cell>
          <cell r="H42">
            <v>6.9424900720085487</v>
          </cell>
          <cell r="I42">
            <v>7.80337043444292</v>
          </cell>
          <cell r="J42">
            <v>10.143300499393723</v>
          </cell>
          <cell r="K42">
            <v>13.130504088938933</v>
          </cell>
          <cell r="L42">
            <v>12.917966603729132</v>
          </cell>
          <cell r="M42">
            <v>12.859756215045632</v>
          </cell>
          <cell r="N42">
            <v>13.419008231428496</v>
          </cell>
          <cell r="O42">
            <v>13.393620119753425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0.167699054753501</v>
          </cell>
          <cell r="F43">
            <v>0.18896776318119199</v>
          </cell>
          <cell r="G43">
            <v>0.13785183181414201</v>
          </cell>
          <cell r="H43">
            <v>0.19599414200004101</v>
          </cell>
          <cell r="I43">
            <v>0.36013236073663202</v>
          </cell>
          <cell r="J43">
            <v>0.44682143163743299</v>
          </cell>
          <cell r="K43">
            <v>0.60631763093344804</v>
          </cell>
          <cell r="L43">
            <v>0.42847666815275798</v>
          </cell>
          <cell r="M43">
            <v>0.51661159792423095</v>
          </cell>
          <cell r="N43">
            <v>0.56485025744795303</v>
          </cell>
          <cell r="O43">
            <v>0.48845677288885803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0.46859418645595502</v>
          </cell>
          <cell r="F44">
            <v>0.47552430033403703</v>
          </cell>
          <cell r="G44">
            <v>0.40828639522245402</v>
          </cell>
          <cell r="H44">
            <v>0.37426478162571303</v>
          </cell>
          <cell r="I44">
            <v>0.51787890981086304</v>
          </cell>
          <cell r="J44">
            <v>0.79615266368837989</v>
          </cell>
          <cell r="K44">
            <v>1.0912439378779601</v>
          </cell>
          <cell r="L44">
            <v>1.0156263716873011</v>
          </cell>
          <cell r="M44">
            <v>1.030793437369141</v>
          </cell>
          <cell r="N44">
            <v>1.0543791425199061</v>
          </cell>
          <cell r="O44">
            <v>1.0697633715422259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8.7492178176451225E-4</v>
          </cell>
          <cell r="G45">
            <v>1.0438131057461941E-3</v>
          </cell>
          <cell r="H45">
            <v>5.6093304416376652E-2</v>
          </cell>
          <cell r="I45">
            <v>6.488690705519895E-2</v>
          </cell>
          <cell r="J45">
            <v>0.12801616902783536</v>
          </cell>
          <cell r="K45">
            <v>5.6346644845950963E-2</v>
          </cell>
          <cell r="L45">
            <v>7.4316679500648936E-2</v>
          </cell>
          <cell r="M45">
            <v>6.434932147408795E-2</v>
          </cell>
          <cell r="N45">
            <v>7.3296507502303279E-2</v>
          </cell>
          <cell r="O45">
            <v>4.9586618591712997E-2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8.7504895533676381E-4</v>
          </cell>
          <cell r="G46">
            <v>1.0439307462836985E-3</v>
          </cell>
          <cell r="H46">
            <v>5.6099129251921308E-2</v>
          </cell>
          <cell r="I46">
            <v>6.4892576609725319E-2</v>
          </cell>
          <cell r="J46">
            <v>0.12802592398093321</v>
          </cell>
          <cell r="K46">
            <v>5.6351871169426082E-2</v>
          </cell>
          <cell r="L46">
            <v>7.4321658898077778E-2</v>
          </cell>
          <cell r="M46">
            <v>6.4354096187319992E-2</v>
          </cell>
          <cell r="N46">
            <v>7.3301417558662096E-2</v>
          </cell>
          <cell r="O46">
            <v>4.959160036605454E-2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1.14273613235867E-4</v>
          </cell>
          <cell r="E47">
            <v>2.7458714714174701E-6</v>
          </cell>
          <cell r="F47">
            <v>2.7640991634427702E-4</v>
          </cell>
          <cell r="G47">
            <v>1.21396923134226E-4</v>
          </cell>
          <cell r="H47">
            <v>1.28311953328349E-2</v>
          </cell>
          <cell r="I47">
            <v>3.97478039306661E-4</v>
          </cell>
          <cell r="J47">
            <v>9.3097095572567297E-3</v>
          </cell>
          <cell r="K47">
            <v>2.44537792057663E-3</v>
          </cell>
          <cell r="L47">
            <v>1.7034678643524401E-3</v>
          </cell>
          <cell r="M47">
            <v>7.74108415825069E-3</v>
          </cell>
          <cell r="N47">
            <v>2.9635887581764202E-3</v>
          </cell>
          <cell r="O47">
            <v>1.9438499985325801E-3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1.1427795307592751E-4</v>
          </cell>
          <cell r="E48">
            <v>4.0114489237485026E-6</v>
          </cell>
          <cell r="F48">
            <v>2.7895450167471651E-4</v>
          </cell>
          <cell r="G48">
            <v>2.8345839442978852E-4</v>
          </cell>
          <cell r="H48">
            <v>1.3045589785021423E-2</v>
          </cell>
          <cell r="I48">
            <v>1.2836659711581251E-2</v>
          </cell>
          <cell r="J48">
            <v>2.1853089233328689E-2</v>
          </cell>
          <cell r="K48">
            <v>1.1597847783991201E-2</v>
          </cell>
          <cell r="L48">
            <v>1.1105342749482289E-2</v>
          </cell>
          <cell r="M48">
            <v>1.0826148010582039E-2</v>
          </cell>
          <cell r="N48">
            <v>1.1111784301159069E-2</v>
          </cell>
          <cell r="O48">
            <v>1.117593029982567E-2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5.4476662044143011E-2</v>
          </cell>
          <cell r="F49">
            <v>7.1897999164736409E-2</v>
          </cell>
          <cell r="G49">
            <v>0.11352628361250387</v>
          </cell>
          <cell r="H49">
            <v>0.17686426465157579</v>
          </cell>
          <cell r="I49">
            <v>0.25174476577728877</v>
          </cell>
          <cell r="J49">
            <v>0.34415904280838855</v>
          </cell>
          <cell r="K49">
            <v>0.45631323880805391</v>
          </cell>
          <cell r="L49">
            <v>0.47960727195756719</v>
          </cell>
          <cell r="M49">
            <v>0.50409265595564356</v>
          </cell>
          <cell r="N49">
            <v>0.52982819174447604</v>
          </cell>
          <cell r="O49">
            <v>0.5569491680921741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2.3605402635511799</v>
          </cell>
          <cell r="E50">
            <v>3.8270163305899976</v>
          </cell>
          <cell r="F50">
            <v>3.7380483167746363</v>
          </cell>
          <cell r="G50">
            <v>3.2407758697338807</v>
          </cell>
          <cell r="H50">
            <v>2.9603664706427599</v>
          </cell>
          <cell r="I50">
            <v>3.616322909140302</v>
          </cell>
          <cell r="J50">
            <v>3.5279809950539334</v>
          </cell>
          <cell r="K50">
            <v>3.4989265615214258</v>
          </cell>
          <cell r="L50">
            <v>3.3626440619110358</v>
          </cell>
          <cell r="M50">
            <v>2.5795112742306454</v>
          </cell>
          <cell r="N50">
            <v>3.4644040560828975</v>
          </cell>
          <cell r="O50">
            <v>2.3408295159980828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2.3210606290145059</v>
          </cell>
          <cell r="E51">
            <v>3.5392089504492068</v>
          </cell>
          <cell r="F51">
            <v>3.5160533219303414</v>
          </cell>
          <cell r="G51">
            <v>1.7573120416223302</v>
          </cell>
          <cell r="H51">
            <v>3.1002155081866372</v>
          </cell>
          <cell r="I51">
            <v>2.7917189066089816</v>
          </cell>
          <cell r="J51">
            <v>2.6389400164559977</v>
          </cell>
          <cell r="K51">
            <v>2.5369599981280211</v>
          </cell>
          <cell r="L51">
            <v>2.370616800901836</v>
          </cell>
          <cell r="M51">
            <v>2.2373807497425302</v>
          </cell>
          <cell r="N51">
            <v>2.3095101853049771</v>
          </cell>
          <cell r="O51">
            <v>1.9041258985934379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3.6584725200431731</v>
          </cell>
          <cell r="E52">
            <v>1.7882451370857975</v>
          </cell>
          <cell r="F52">
            <v>1.7882478667467381</v>
          </cell>
          <cell r="G52">
            <v>1.788249710257086</v>
          </cell>
          <cell r="H52">
            <v>1.7882536868816641</v>
          </cell>
          <cell r="I52">
            <v>1.7882587261016061</v>
          </cell>
          <cell r="J52">
            <v>1.7882654888128948</v>
          </cell>
          <cell r="K52">
            <v>1.7882738433202834</v>
          </cell>
          <cell r="L52">
            <v>1.7883133898463572</v>
          </cell>
          <cell r="M52">
            <v>1.7883525427295603</v>
          </cell>
          <cell r="N52">
            <v>1.7883834640027321</v>
          </cell>
          <cell r="O52">
            <v>1.7885114186493951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0.3501061329067276</v>
          </cell>
          <cell r="F53">
            <v>0.38273225639020092</v>
          </cell>
          <cell r="G53">
            <v>0.44368961478370827</v>
          </cell>
          <cell r="H53">
            <v>0.51435684623879796</v>
          </cell>
          <cell r="I53">
            <v>0.59628005078290736</v>
          </cell>
          <cell r="J53">
            <v>0.69125303638927538</v>
          </cell>
          <cell r="K53">
            <v>0.80135497371689235</v>
          </cell>
          <cell r="L53">
            <v>0.92900198252176858</v>
          </cell>
          <cell r="M53">
            <v>1.0769784393924073</v>
          </cell>
          <cell r="N53">
            <v>1.2485274868542149</v>
          </cell>
          <cell r="O53">
            <v>1.4474746332011357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9.2188091969463919</v>
          </cell>
          <cell r="E54">
            <v>10.566224458117562</v>
          </cell>
          <cell r="F54">
            <v>10.474284842538097</v>
          </cell>
          <cell r="G54">
            <v>8.0693722463531117</v>
          </cell>
          <cell r="H54">
            <v>9.3496375369830798</v>
          </cell>
          <cell r="I54">
            <v>9.8654430444579067</v>
          </cell>
          <cell r="J54">
            <v>9.7710503189351456</v>
          </cell>
          <cell r="K54">
            <v>9.8343113618304958</v>
          </cell>
          <cell r="L54">
            <v>9.6701015671721606</v>
          </cell>
          <cell r="M54">
            <v>8.864599909921532</v>
          </cell>
          <cell r="N54">
            <v>10.114581279849773</v>
          </cell>
          <cell r="O54">
            <v>8.7038769986792222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0.62768573914165604</v>
          </cell>
          <cell r="E55">
            <v>3.3172645557975701E-2</v>
          </cell>
          <cell r="F55">
            <v>2.1955431011776699E-3</v>
          </cell>
          <cell r="G55">
            <v>7.1754380540720204E-3</v>
          </cell>
          <cell r="H55">
            <v>1.37251979923316E-2</v>
          </cell>
          <cell r="I55">
            <v>1.34158713765869E-2</v>
          </cell>
          <cell r="J55">
            <v>1.2444008115424499E-2</v>
          </cell>
          <cell r="K55">
            <v>1.90593405487815E-2</v>
          </cell>
          <cell r="L55">
            <v>8.0011428942646894E-3</v>
          </cell>
          <cell r="M55">
            <v>1.3502055369889699E-2</v>
          </cell>
          <cell r="N55">
            <v>1.2261962065891901E-2</v>
          </cell>
          <cell r="O55">
            <v>1.8228641157345599E-2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0.62768573914165604</v>
          </cell>
          <cell r="E56">
            <v>0.66085838469963198</v>
          </cell>
          <cell r="F56">
            <v>0.66305392780080896</v>
          </cell>
          <cell r="G56">
            <v>0.67022936585488102</v>
          </cell>
          <cell r="H56">
            <v>0.68395456384721298</v>
          </cell>
          <cell r="I56">
            <v>0.69737043522380004</v>
          </cell>
          <cell r="J56">
            <v>0.70981444333922505</v>
          </cell>
          <cell r="K56">
            <v>0.72887378388800605</v>
          </cell>
          <cell r="L56">
            <v>0.73687492678227096</v>
          </cell>
          <cell r="M56">
            <v>0.75037698215216098</v>
          </cell>
          <cell r="N56">
            <v>0.76263894421805301</v>
          </cell>
          <cell r="O56">
            <v>0.78086758537539802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1.6094858360090634E-2</v>
          </cell>
          <cell r="E57">
            <v>1.6892179624914027E-2</v>
          </cell>
          <cell r="F57">
            <v>6.8735921987987558E-2</v>
          </cell>
          <cell r="G57">
            <v>6.8162075976732503E-2</v>
          </cell>
          <cell r="H57">
            <v>6.6119697615225959E-2</v>
          </cell>
          <cell r="I57">
            <v>2.9216601396513168E-2</v>
          </cell>
          <cell r="J57"/>
          <cell r="K57"/>
          <cell r="L57">
            <v>1.5102660293245572E-2</v>
          </cell>
          <cell r="M57">
            <v>5.569193844164555E-2</v>
          </cell>
          <cell r="N57">
            <v>7.7317312785328371E-2</v>
          </cell>
          <cell r="O57">
            <v>0.10979829487835761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1.6180169877349215E-2</v>
          </cell>
          <cell r="E58">
            <v>1.6830657023642573E-2</v>
          </cell>
          <cell r="F58">
            <v>6.844230398240235E-2</v>
          </cell>
          <cell r="G58">
            <v>6.7928808859462855E-2</v>
          </cell>
          <cell r="H58">
            <v>6.5901429793855215E-2</v>
          </cell>
          <cell r="I58">
            <v>2.9179740723176719E-2</v>
          </cell>
          <cell r="J58"/>
          <cell r="K58"/>
          <cell r="L58">
            <v>1.5192055484143058E-2</v>
          </cell>
          <cell r="M58">
            <v>5.6343901009980969E-2</v>
          </cell>
          <cell r="N58">
            <v>7.982176844828473E-2</v>
          </cell>
          <cell r="O58">
            <v>0.11105493521587777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3.2275028237439836E-2</v>
          </cell>
          <cell r="E59">
            <v>3.3722836648556617E-2</v>
          </cell>
          <cell r="F59">
            <v>0.13715312767812635</v>
          </cell>
          <cell r="G59">
            <v>0.13606578654393187</v>
          </cell>
          <cell r="H59">
            <v>0.13199602911681757</v>
          </cell>
          <cell r="I59">
            <v>5.8371243827426339E-2</v>
          </cell>
          <cell r="J59"/>
          <cell r="K59"/>
          <cell r="L59">
            <v>3.0294715777388643E-2</v>
          </cell>
          <cell r="M59">
            <v>0.11203583945162646</v>
          </cell>
          <cell r="N59">
            <v>0.15713908123361309</v>
          </cell>
          <cell r="O59">
            <v>0.22085323009423552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73.238583172000176</v>
          </cell>
          <cell r="E60">
            <v>78.633245521080738</v>
          </cell>
          <cell r="F60">
            <v>79.104406681839023</v>
          </cell>
          <cell r="G60">
            <v>77.708402179786191</v>
          </cell>
          <cell r="H60">
            <v>75.401969013156261</v>
          </cell>
          <cell r="I60">
            <v>73.785080805571255</v>
          </cell>
          <cell r="J60">
            <v>71.86147209066084</v>
          </cell>
          <cell r="K60">
            <v>69.937474981372361</v>
          </cell>
          <cell r="L60">
            <v>69.205872719245264</v>
          </cell>
          <cell r="M60">
            <v>69.548104989050799</v>
          </cell>
          <cell r="N60">
            <v>69.566418870129297</v>
          </cell>
          <cell r="O60">
            <v>69.566080177228486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9.1172960129131262</v>
          </cell>
          <cell r="F61">
            <v>17.662177367128379</v>
          </cell>
          <cell r="G61">
            <v>17.830076066802892</v>
          </cell>
          <cell r="H61">
            <v>17.830039171402859</v>
          </cell>
          <cell r="I61">
            <v>17.832741540585936</v>
          </cell>
          <cell r="J61">
            <v>21.149643929931493</v>
          </cell>
          <cell r="K61">
            <v>21.692481892822112</v>
          </cell>
          <cell r="L61">
            <v>21.687802939648805</v>
          </cell>
          <cell r="M61">
            <v>21.686841447707639</v>
          </cell>
          <cell r="N61">
            <v>21.686905330223329</v>
          </cell>
          <cell r="O61">
            <v>21.686242154043484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6.1735693265355582</v>
          </cell>
          <cell r="E62">
            <v>6.0643679068994638</v>
          </cell>
          <cell r="F62">
            <v>6.117836979184764</v>
          </cell>
          <cell r="G62">
            <v>6.0383669451922737</v>
          </cell>
          <cell r="H62">
            <v>7.4678980319975077</v>
          </cell>
          <cell r="I62">
            <v>8.3139427012078357</v>
          </cell>
          <cell r="J62">
            <v>16.047896747281737</v>
          </cell>
          <cell r="K62">
            <v>5.8662774588468087</v>
          </cell>
          <cell r="L62">
            <v>2.8380385974955145</v>
          </cell>
          <cell r="M62">
            <v>2.2133648558044494</v>
          </cell>
          <cell r="N62">
            <v>0.37916304325998912</v>
          </cell>
          <cell r="O62">
            <v>0.57193206390953233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0.39685063596114889</v>
          </cell>
          <cell r="H63">
            <v>0.32762383000883827</v>
          </cell>
          <cell r="I63">
            <v>0.56853817068137225</v>
          </cell>
          <cell r="J63">
            <v>0.1350227913932403</v>
          </cell>
          <cell r="K63">
            <v>0.25850548498095227</v>
          </cell>
          <cell r="L63">
            <v>1.5746477193964625</v>
          </cell>
          <cell r="M63">
            <v>1.534140738226871</v>
          </cell>
          <cell r="N63">
            <v>1.5866314491517395</v>
          </cell>
          <cell r="O63">
            <v>1.4934328134810453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5.5539250877148438</v>
          </cell>
          <cell r="E64">
            <v>6.0159604263929216</v>
          </cell>
          <cell r="F64">
            <v>6.0159691391507035</v>
          </cell>
          <cell r="G64">
            <v>6.0159740466765168</v>
          </cell>
          <cell r="H64">
            <v>6.0159994342263303</v>
          </cell>
          <cell r="I64">
            <v>6.1904342452022814</v>
          </cell>
          <cell r="J64">
            <v>7.6853353175138004</v>
          </cell>
          <cell r="K64">
            <v>7.6895175753627836</v>
          </cell>
          <cell r="L64">
            <v>8.222824687807357</v>
          </cell>
          <cell r="M64">
            <v>8.2228974857195301</v>
          </cell>
          <cell r="N64">
            <v>8.2229291523378407</v>
          </cell>
          <cell r="O64">
            <v>8.2230417029078673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2.3940591929577026</v>
          </cell>
          <cell r="E65">
            <v>2.5033498819410946E-3</v>
          </cell>
          <cell r="F65">
            <v>1.9173604281405627</v>
          </cell>
          <cell r="G65">
            <v>1.6674821137505746</v>
          </cell>
          <cell r="H65">
            <v>1.1322788469833245</v>
          </cell>
          <cell r="I65">
            <v>1.1277117055861616</v>
          </cell>
          <cell r="J65">
            <v>0.85899120127413342</v>
          </cell>
          <cell r="K65">
            <v>0.65607319070158143</v>
          </cell>
          <cell r="L65">
            <v>1.1371076524358317</v>
          </cell>
          <cell r="M65">
            <v>1.5583026144363499</v>
          </cell>
          <cell r="N65">
            <v>0.97099628012534567</v>
          </cell>
          <cell r="O65">
            <v>0.67442201246862443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1.2230904717707731</v>
          </cell>
          <cell r="E66">
            <v>1.340790634790876</v>
          </cell>
          <cell r="F66">
            <v>1.091002291761747</v>
          </cell>
          <cell r="G66">
            <v>1.2134652152607199</v>
          </cell>
          <cell r="H66">
            <v>1.5928710379146485</v>
          </cell>
          <cell r="I66">
            <v>3.1890031330613673</v>
          </cell>
          <cell r="J66">
            <v>3.1972049417064969</v>
          </cell>
          <cell r="K66">
            <v>3.193203711232603</v>
          </cell>
          <cell r="L66">
            <v>3.1871490919824441</v>
          </cell>
          <cell r="M66">
            <v>3.1866693850989223</v>
          </cell>
          <cell r="N66">
            <v>3.5078359742194531</v>
          </cell>
          <cell r="O66">
            <v>3.5103082733167636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4.2612296092859241</v>
          </cell>
          <cell r="E67">
            <v>4.6176729217370296</v>
          </cell>
          <cell r="F67">
            <v>4.7988601658672954</v>
          </cell>
          <cell r="G67">
            <v>5.1821303495030646</v>
          </cell>
          <cell r="H67">
            <v>5.2797796864580295</v>
          </cell>
          <cell r="I67">
            <v>5.6595987717899634</v>
          </cell>
          <cell r="J67">
            <v>6.0653379527556597</v>
          </cell>
          <cell r="K67">
            <v>14.527052474587224</v>
          </cell>
          <cell r="L67">
            <v>16.27173725264586</v>
          </cell>
          <cell r="M67">
            <v>17.231143843932731</v>
          </cell>
          <cell r="N67">
            <v>18.762080981364726</v>
          </cell>
          <cell r="O67">
            <v>20.069765009290247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1.8770947947080707</v>
          </cell>
          <cell r="E68">
            <v>2.1601067353576582</v>
          </cell>
          <cell r="F68">
            <v>1.8085164293558762</v>
          </cell>
          <cell r="G68">
            <v>1.9595748556328947</v>
          </cell>
          <cell r="H68">
            <v>2.0727323347133688</v>
          </cell>
          <cell r="I68">
            <v>2.1981552780822735</v>
          </cell>
          <cell r="J68">
            <v>2.165979431422298</v>
          </cell>
          <cell r="K68">
            <v>3.0565529621865064</v>
          </cell>
          <cell r="L68">
            <v>2.1785630034636938</v>
          </cell>
          <cell r="M68">
            <v>2.1959940312830066</v>
          </cell>
          <cell r="N68">
            <v>2.1951371419745209</v>
          </cell>
          <cell r="O68">
            <v>2.1951623091436212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0.685673430720937</v>
          </cell>
          <cell r="E69">
            <v>0.74271330541939273</v>
          </cell>
          <cell r="F69">
            <v>0.86721533797289929</v>
          </cell>
          <cell r="G69">
            <v>0.89520752382108648</v>
          </cell>
          <cell r="H69">
            <v>0.78735475881272632</v>
          </cell>
          <cell r="I69">
            <v>0.47743564311274922</v>
          </cell>
          <cell r="J69"/>
          <cell r="L69">
            <v>3.0346497337573788E-2</v>
          </cell>
          <cell r="M69">
            <v>3.5008389833544533E-2</v>
          </cell>
          <cell r="N69">
            <v>3.289888726331873E-2</v>
          </cell>
          <cell r="O69">
            <v>5.0596384368433445E-2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0.62701845126838252</v>
          </cell>
          <cell r="E70">
            <v>0.68735637061261579</v>
          </cell>
          <cell r="F70">
            <v>0.67034537741878097</v>
          </cell>
          <cell r="G70">
            <v>0.68106878207339061</v>
          </cell>
          <cell r="H70">
            <v>2.8704400380826516</v>
          </cell>
          <cell r="I70">
            <v>4.3279918165586313</v>
          </cell>
          <cell r="J70">
            <v>4.8825463704610828</v>
          </cell>
          <cell r="K70">
            <v>6.802647098113356</v>
          </cell>
          <cell r="L70">
            <v>5.9749812780292419</v>
          </cell>
          <cell r="M70">
            <v>5.6444146409647376</v>
          </cell>
          <cell r="N70">
            <v>6.1662539430786554</v>
          </cell>
          <cell r="O70">
            <v>5.1320136831991787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5.9262134877131429E-3</v>
          </cell>
          <cell r="H71">
            <v>9.8719318408917942E-3</v>
          </cell>
          <cell r="I71">
            <v>2.1008696070496956E-2</v>
          </cell>
          <cell r="J71">
            <v>1.8224951748731448E-2</v>
          </cell>
          <cell r="K71">
            <v>1.5752635493142618E-2</v>
          </cell>
          <cell r="L71">
            <v>3.315646977430247E-2</v>
          </cell>
          <cell r="M71">
            <v>1.8730229506756565E-2</v>
          </cell>
          <cell r="N71">
            <v>1.6811271121930128E-2</v>
          </cell>
          <cell r="O71">
            <v>2.4495474491740853E-2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24.189738965119471</v>
          </cell>
          <cell r="E72">
            <v>25.326934116020439</v>
          </cell>
          <cell r="F72">
            <v>20.924133595374833</v>
          </cell>
          <cell r="G72">
            <v>21.50729667532843</v>
          </cell>
          <cell r="H72">
            <v>21.643698903527788</v>
          </cell>
          <cell r="I72">
            <v>17.869729185800235</v>
          </cell>
          <cell r="J72">
            <v>6.0499968503751971</v>
          </cell>
          <cell r="K72">
            <v>4.428327460355785</v>
          </cell>
          <cell r="L72">
            <v>4.4692298691914463</v>
          </cell>
          <cell r="M72">
            <v>4.2039134156018871</v>
          </cell>
          <cell r="N72">
            <v>4.3561582564025612</v>
          </cell>
          <cell r="O72">
            <v>4.388483589146051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9.2264005325866875E-3</v>
          </cell>
          <cell r="G73">
            <v>9.1710937019145126E-3</v>
          </cell>
          <cell r="H73">
            <v>0.11014825673801754</v>
          </cell>
          <cell r="I73">
            <v>0.216181684697207</v>
          </cell>
          <cell r="J73">
            <v>0.21478203757670761</v>
          </cell>
          <cell r="K73">
            <v>0.2948594147642265</v>
          </cell>
          <cell r="L73">
            <v>0.18626106753545885</v>
          </cell>
          <cell r="M73">
            <v>0.48252527952601554</v>
          </cell>
          <cell r="N73">
            <v>0.33158918248120633</v>
          </cell>
          <cell r="O73">
            <v>0.29049631008544874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1.4100894841032816</v>
          </cell>
          <cell r="E74">
            <v>1.5273943648706796</v>
          </cell>
          <cell r="F74">
            <v>1.3986896200191012</v>
          </cell>
          <cell r="G74">
            <v>1.1760362267350724</v>
          </cell>
          <cell r="H74">
            <v>0.95938227534755249</v>
          </cell>
          <cell r="I74">
            <v>0.77687287193207522</v>
          </cell>
          <cell r="J74">
            <v>0.72990732527548896</v>
          </cell>
          <cell r="K74">
            <v>0.68395232228123015</v>
          </cell>
          <cell r="L74">
            <v>0.63091895866846148</v>
          </cell>
          <cell r="M74">
            <v>0.55455830901700842</v>
          </cell>
          <cell r="N74">
            <v>0.5452030897718918</v>
          </cell>
          <cell r="O74">
            <v>0.45268216528281974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5.610609444960786E-3</v>
          </cell>
          <cell r="H75">
            <v>1.6801803037209906E-2</v>
          </cell>
          <cell r="I75">
            <v>1.6187545258991902E-2</v>
          </cell>
          <cell r="J75">
            <v>1.4026412612454358E-2</v>
          </cell>
          <cell r="K75">
            <v>4.7444655419674589E-2</v>
          </cell>
          <cell r="L75">
            <v>6.9227975331804081E-2</v>
          </cell>
          <cell r="M75">
            <v>6.0558779609248395E-2</v>
          </cell>
          <cell r="N75">
            <v>8.6510018318040574E-2</v>
          </cell>
          <cell r="O75">
            <v>8.3679044977665304E-2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24.843094357815232</v>
          </cell>
          <cell r="E76">
            <v>21.030646724404242</v>
          </cell>
          <cell r="F76">
            <v>15.823587237767777</v>
          </cell>
          <cell r="G76">
            <v>13.124753959604744</v>
          </cell>
          <cell r="H76">
            <v>7.2856379587345499</v>
          </cell>
          <cell r="I76">
            <v>5.000140262668495</v>
          </cell>
          <cell r="J76">
            <v>2.647160165113478</v>
          </cell>
          <cell r="K76">
            <v>0.72539628256904565</v>
          </cell>
          <cell r="L76">
            <v>0.71447362920765656</v>
          </cell>
          <cell r="M76">
            <v>0.71963098293260186</v>
          </cell>
          <cell r="N76">
            <v>0.719906134269793</v>
          </cell>
          <cell r="O76">
            <v>0.7199301614498036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1.7889349584868653E-5</v>
          </cell>
          <cell r="E77">
            <v>1.8983428372981046E-5</v>
          </cell>
          <cell r="F77">
            <v>4.9050601387145946E-3</v>
          </cell>
          <cell r="G77">
            <v>2.3846716322515355E-3</v>
          </cell>
          <cell r="H77">
            <v>4.2197146745466671E-3</v>
          </cell>
          <cell r="I77">
            <v>5.4712320494204906E-3</v>
          </cell>
          <cell r="J77">
            <v>6.6069772592007598E-3</v>
          </cell>
          <cell r="K77">
            <v>6.4645582428157081E-3</v>
          </cell>
          <cell r="L77">
            <v>1.2874325218053191E-2</v>
          </cell>
          <cell r="M77">
            <v>1.2820393969856495E-2</v>
          </cell>
          <cell r="N77">
            <v>1.486918966611289E-2</v>
          </cell>
          <cell r="O77">
            <v>1.8200180207220872E-2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1.7889349584868653E-5</v>
          </cell>
          <cell r="E78">
            <v>1.8983428372981046E-5</v>
          </cell>
          <cell r="F78">
            <v>6.3294599542246168E-3</v>
          </cell>
          <cell r="G78">
            <v>2.981091175352087E-3</v>
          </cell>
          <cell r="H78">
            <v>5.1151725115378731E-3</v>
          </cell>
          <cell r="I78">
            <v>6.4372581405339122E-3</v>
          </cell>
          <cell r="J78">
            <v>7.5513132591220732E-3</v>
          </cell>
          <cell r="K78">
            <v>7.1835793401061488E-3</v>
          </cell>
          <cell r="L78">
            <v>1.4305446797810831E-2</v>
          </cell>
          <cell r="M78">
            <v>1.4245653020711473E-2</v>
          </cell>
          <cell r="N78">
            <v>1.6522048251348651E-2</v>
          </cell>
          <cell r="O78">
            <v>2.0223256613642059E-2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1.3715245568749399E-2</v>
          </cell>
          <cell r="E79">
            <v>1.23694603362707E-4</v>
          </cell>
          <cell r="F79">
            <v>4.6715124147217701E-4</v>
          </cell>
          <cell r="G79">
            <v>1.5716756028895E-4</v>
          </cell>
          <cell r="H79">
            <v>5.1032406112539103E-4</v>
          </cell>
          <cell r="I79">
            <v>6.8531910950745496E-4</v>
          </cell>
          <cell r="J79">
            <v>4.40401991144026E-4</v>
          </cell>
          <cell r="K79">
            <v>1.10240725759377E-3</v>
          </cell>
          <cell r="L79">
            <v>7.0450441260478205E-4</v>
          </cell>
          <cell r="M79">
            <v>9.7407714698314197E-4</v>
          </cell>
          <cell r="N79">
            <v>8.7524763633780895E-4</v>
          </cell>
          <cell r="O79">
            <v>1.04872127345569E-3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1.3715245568749399E-2</v>
          </cell>
          <cell r="E80">
            <v>4.0071467845530055E-4</v>
          </cell>
          <cell r="F80">
            <v>7.782261624335006E-4</v>
          </cell>
          <cell r="G80">
            <v>5.5951173200770137E-4</v>
          </cell>
          <cell r="H80">
            <v>8.1560240649893988E-4</v>
          </cell>
          <cell r="I80">
            <v>1.143471809904159E-3</v>
          </cell>
          <cell r="J80">
            <v>1.0718637373163891E-3</v>
          </cell>
          <cell r="K80">
            <v>1.6398982301155641E-3</v>
          </cell>
          <cell r="L80">
            <v>1.4243363515796851E-3</v>
          </cell>
          <cell r="M80">
            <v>1.7133093425204199E-3</v>
          </cell>
          <cell r="N80">
            <v>1.6139006859277351E-3</v>
          </cell>
          <cell r="O80">
            <v>1.8534081443151798E-3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0.10800379273622769</v>
          </cell>
          <cell r="F81">
            <v>0.10989380631889756</v>
          </cell>
          <cell r="G81">
            <v>0.11123680475255701</v>
          </cell>
          <cell r="H81">
            <v>0.28196530488425392</v>
          </cell>
          <cell r="I81">
            <v>0.94988918801077737</v>
          </cell>
          <cell r="J81">
            <v>1.1510334639393855</v>
          </cell>
          <cell r="K81">
            <v>1.230413564926937</v>
          </cell>
          <cell r="L81">
            <v>1.2431820053996336</v>
          </cell>
          <cell r="M81">
            <v>1.2434398082035956</v>
          </cell>
          <cell r="N81">
            <v>1.2286624003269548</v>
          </cell>
          <cell r="O81">
            <v>1.2183166555257043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0.10800379273622789</v>
          </cell>
          <cell r="F82">
            <v>0.10989380631889749</v>
          </cell>
          <cell r="G82">
            <v>0.11123680475255689</v>
          </cell>
          <cell r="H82">
            <v>0.28196530488425409</v>
          </cell>
          <cell r="I82">
            <v>0.94988918801077726</v>
          </cell>
          <cell r="J82">
            <v>1.151033463939386</v>
          </cell>
          <cell r="K82">
            <v>1.2304135649269354</v>
          </cell>
          <cell r="L82">
            <v>1.2431820053996347</v>
          </cell>
          <cell r="M82">
            <v>1.2434398082035956</v>
          </cell>
          <cell r="N82">
            <v>1.2286624003269555</v>
          </cell>
          <cell r="O82">
            <v>1.2183166555257059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4.4607298275045901E-3</v>
          </cell>
          <cell r="F83">
            <v>7.3673139924024906E-5</v>
          </cell>
          <cell r="G83">
            <v>3.0852527316785901E-5</v>
          </cell>
          <cell r="H83">
            <v>6.50762774789503E-3</v>
          </cell>
          <cell r="I83">
            <v>3.4288915556774699E-2</v>
          </cell>
          <cell r="J83">
            <v>2.0330994575520501E-2</v>
          </cell>
          <cell r="K83">
            <v>5.9271733239601799E-3</v>
          </cell>
          <cell r="L83">
            <v>9.0974823054013106E-3</v>
          </cell>
          <cell r="M83">
            <v>3.1814294452554001E-2</v>
          </cell>
          <cell r="N83">
            <v>2.0376232731467901E-2</v>
          </cell>
          <cell r="O83">
            <v>6.5968606489193102E-3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4.4607298275045901E-3</v>
          </cell>
          <cell r="F84">
            <v>4.5310465998582797E-3</v>
          </cell>
          <cell r="G84">
            <v>4.5551011247397478E-3</v>
          </cell>
          <cell r="H84">
            <v>1.1046988791765296E-2</v>
          </cell>
          <cell r="I84">
            <v>4.3603321478720702E-2</v>
          </cell>
          <cell r="J84">
            <v>6.113469352633541E-2</v>
          </cell>
          <cell r="K84">
            <v>6.7019879056469361E-2</v>
          </cell>
          <cell r="L84">
            <v>6.7032455761198151E-2</v>
          </cell>
          <cell r="M84">
            <v>6.7125432954374648E-2</v>
          </cell>
          <cell r="N84">
            <v>6.717248452324881E-2</v>
          </cell>
          <cell r="O84">
            <v>6.7825987529095924E-2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5.2864546050439536E-3</v>
          </cell>
          <cell r="E85">
            <v>1.4964907168204448E-2</v>
          </cell>
          <cell r="F85">
            <v>3.1392111448930934E-3</v>
          </cell>
          <cell r="G85">
            <v>1.9712060545219656E-3</v>
          </cell>
          <cell r="H85">
            <v>2.9202057983673997E-4</v>
          </cell>
          <cell r="I85">
            <v>7.9923393512320453E-5</v>
          </cell>
          <cell r="J85">
            <v>1.9134499602787197E-5</v>
          </cell>
          <cell r="K85">
            <v>1.7918865630524343E-5</v>
          </cell>
          <cell r="L85">
            <v>1.1612136859681858E-3</v>
          </cell>
          <cell r="M85">
            <v>3.1139908175913155E-4</v>
          </cell>
          <cell r="N85">
            <v>2.3848831038674189E-4</v>
          </cell>
          <cell r="O85">
            <v>3.9386460923504312E-4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>
            <v>2.3462406175220241E-5</v>
          </cell>
          <cell r="F86">
            <v>3.360381379613444E-5</v>
          </cell>
          <cell r="G86">
            <v>3.8506551276993951E-5</v>
          </cell>
          <cell r="H86">
            <v>3.7988320908798886E-5</v>
          </cell>
          <cell r="I86">
            <v>3.3009261662493317E-5</v>
          </cell>
          <cell r="J86">
            <v>1.2478311702980758E-5</v>
          </cell>
          <cell r="K86">
            <v>1.2182725646127496E-5</v>
          </cell>
          <cell r="L86">
            <v>6.4342534637836256E-5</v>
          </cell>
          <cell r="M86">
            <v>1.0026965315666636E-4</v>
          </cell>
          <cell r="N86">
            <v>1.8998600362730202E-4</v>
          </cell>
          <cell r="O86">
            <v>2.5612992330326291E-4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3.701269741179098E-2</v>
          </cell>
          <cell r="E87">
            <v>1.8177699675414754E-3</v>
          </cell>
          <cell r="F87">
            <v>2.8772719744803305E-2</v>
          </cell>
          <cell r="G87">
            <v>2.009152175034578E-2</v>
          </cell>
          <cell r="H87">
            <v>1.5073023566512085E-2</v>
          </cell>
          <cell r="I87">
            <v>6.7810999613210398E-3</v>
          </cell>
          <cell r="J87">
            <v>4.4585176930205197E-6</v>
          </cell>
          <cell r="K87">
            <v>3.0061925252779056E-6</v>
          </cell>
          <cell r="L87">
            <v>1.7811213577564013E-2</v>
          </cell>
          <cell r="M87">
            <v>3.0208462775194334E-2</v>
          </cell>
          <cell r="N87">
            <v>7.306169007604138E-2</v>
          </cell>
          <cell r="O87">
            <v>7.4655810424964886E-2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4.2299152016834936E-2</v>
          </cell>
          <cell r="E88">
            <v>1.6806139541921134E-2</v>
          </cell>
          <cell r="F88">
            <v>3.194553470349254E-2</v>
          </cell>
          <cell r="G88">
            <v>2.2101234356144757E-2</v>
          </cell>
          <cell r="H88">
            <v>1.5403032467257613E-2</v>
          </cell>
          <cell r="I88">
            <v>6.8940326164958531E-3</v>
          </cell>
          <cell r="J88">
            <v>3.6071328998788459E-5</v>
          </cell>
          <cell r="K88">
            <v>3.3107783801929746E-5</v>
          </cell>
          <cell r="L88">
            <v>1.9036769798170036E-2</v>
          </cell>
          <cell r="M88">
            <v>3.0620131510110105E-2</v>
          </cell>
          <cell r="N88">
            <v>7.3490164390055415E-2</v>
          </cell>
          <cell r="O88">
            <v>7.5305804957503192E-2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3.5600377412136455</v>
          </cell>
          <cell r="E89">
            <v>3.464754095009571</v>
          </cell>
          <cell r="F89">
            <v>3.2321564515554138E-2</v>
          </cell>
          <cell r="G89">
            <v>2.6189212159365921E-3</v>
          </cell>
          <cell r="H89">
            <v>3.3856624391825109E-3</v>
          </cell>
          <cell r="I89">
            <v>7.0102111735275653E-3</v>
          </cell>
          <cell r="J89">
            <v>3.489113567669446E-3</v>
          </cell>
          <cell r="K89">
            <v>5.9582856007472512E-5</v>
          </cell>
          <cell r="L89">
            <v>8.7529739688749998E-5</v>
          </cell>
          <cell r="M89">
            <v>1.0637858840713467E-4</v>
          </cell>
          <cell r="N89">
            <v>1.0708866440250796E-4</v>
          </cell>
          <cell r="O89">
            <v>1.503072425211893E-4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330.01549861050501</v>
          </cell>
          <cell r="E90">
            <v>321.18270460738802</v>
          </cell>
          <cell r="F90">
            <v>2.9962090305918698</v>
          </cell>
          <cell r="G90">
            <v>0.242773996717322</v>
          </cell>
          <cell r="H90">
            <v>0.313850908112219</v>
          </cell>
          <cell r="I90">
            <v>0.64984657578600602</v>
          </cell>
          <cell r="J90">
            <v>0.32344082772295801</v>
          </cell>
          <cell r="K90">
            <v>5.5233307518927103E-3</v>
          </cell>
          <cell r="L90">
            <v>8.1140068691471206E-3</v>
          </cell>
          <cell r="M90">
            <v>9.8612951453413804E-3</v>
          </cell>
          <cell r="N90">
            <v>9.9271191901124899E-3</v>
          </cell>
          <cell r="O90">
            <v>1.3933481381714199E-2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3.5600377412136455</v>
          </cell>
          <cell r="E91">
            <v>3.464754095009571</v>
          </cell>
          <cell r="F91">
            <v>3.2321564515554138E-2</v>
          </cell>
          <cell r="G91">
            <v>2.6189212159365921E-3</v>
          </cell>
          <cell r="H91">
            <v>3.3856624391825109E-3</v>
          </cell>
          <cell r="I91">
            <v>7.0102111735275653E-3</v>
          </cell>
          <cell r="J91">
            <v>3.489113567669446E-3</v>
          </cell>
          <cell r="K91">
            <v>5.9582856007472512E-5</v>
          </cell>
          <cell r="L91">
            <v>8.7529739688749998E-5</v>
          </cell>
          <cell r="M91">
            <v>1.0637858840713467E-4</v>
          </cell>
          <cell r="N91">
            <v>1.0708866440250796E-4</v>
          </cell>
          <cell r="O91">
            <v>1.503072425211893E-4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0.38998765270346891</v>
          </cell>
          <cell r="E92">
            <v>0.78032208364287647</v>
          </cell>
          <cell r="F92">
            <v>0.78012632934277426</v>
          </cell>
          <cell r="G92">
            <v>0.78041071217617453</v>
          </cell>
          <cell r="H92">
            <v>2.8206296323585414</v>
          </cell>
          <cell r="I92">
            <v>4.2467330879498721</v>
          </cell>
          <cell r="J92">
            <v>4.2467489721245899</v>
          </cell>
          <cell r="K92">
            <v>4.2468724945693284</v>
          </cell>
          <cell r="L92">
            <v>4.2470021079426834</v>
          </cell>
          <cell r="M92">
            <v>4.2468825970677742</v>
          </cell>
          <cell r="N92">
            <v>2.3453676822806813</v>
          </cell>
          <cell r="O92">
            <v>0.78069994363415607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0.38998765270346891</v>
          </cell>
          <cell r="E93">
            <v>0.78032208364287647</v>
          </cell>
          <cell r="F93">
            <v>0.78012632934277426</v>
          </cell>
          <cell r="G93">
            <v>0.78041071217617453</v>
          </cell>
          <cell r="H93">
            <v>2.8206296323585414</v>
          </cell>
          <cell r="I93">
            <v>4.2467330879498721</v>
          </cell>
          <cell r="J93">
            <v>4.2467489721245899</v>
          </cell>
          <cell r="K93">
            <v>4.2468724945693284</v>
          </cell>
          <cell r="L93">
            <v>4.2470021079426834</v>
          </cell>
          <cell r="M93">
            <v>4.2468825970677742</v>
          </cell>
          <cell r="N93">
            <v>2.3453676822806813</v>
          </cell>
          <cell r="O93">
            <v>0.78069994363415607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2.75515476087663E-2</v>
          </cell>
          <cell r="E94">
            <v>2.75514253234397E-2</v>
          </cell>
          <cell r="F94">
            <v>2.1347339222016202E-6</v>
          </cell>
          <cell r="G94">
            <v>1.5965580788361899E-5</v>
          </cell>
          <cell r="H94">
            <v>0.14408264874997001</v>
          </cell>
          <cell r="I94">
            <v>0.10070581155323</v>
          </cell>
          <cell r="J94">
            <v>6.2343756655598601E-7</v>
          </cell>
          <cell r="K94">
            <v>2.7085915820581698E-2</v>
          </cell>
          <cell r="L94">
            <v>2.80860055020924E-2</v>
          </cell>
          <cell r="M94">
            <v>5.3722802068517704E-7</v>
          </cell>
          <cell r="N94">
            <v>9.2465637911450399E-7</v>
          </cell>
          <cell r="O94">
            <v>1.45738748215691E-7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2.75515476087663E-2</v>
          </cell>
          <cell r="E95">
            <v>5.5102972932206E-2</v>
          </cell>
          <cell r="F95">
            <v>5.5105107666128202E-2</v>
          </cell>
          <cell r="G95">
            <v>5.5121073246916501E-2</v>
          </cell>
          <cell r="H95">
            <v>0.19920372199688599</v>
          </cell>
          <cell r="I95">
            <v>0.29990953355011601</v>
          </cell>
          <cell r="J95">
            <v>0.29991015698768297</v>
          </cell>
          <cell r="K95">
            <v>0.29989806542615999</v>
          </cell>
          <cell r="L95">
            <v>0.299973335047997</v>
          </cell>
          <cell r="M95">
            <v>0.29996154229146099</v>
          </cell>
          <cell r="N95">
            <v>0.165634522299933</v>
          </cell>
          <cell r="O95">
            <v>5.5174152383388603E-2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4.6280486793126165</v>
          </cell>
          <cell r="E96">
            <v>3.7727061873168393</v>
          </cell>
          <cell r="F96">
            <v>3.2038099085605301</v>
          </cell>
          <cell r="G96">
            <v>2.6768821509787473</v>
          </cell>
          <cell r="H96">
            <v>1.5230679785945931</v>
          </cell>
          <cell r="I96">
            <v>0.95739282041344587</v>
          </cell>
          <cell r="J96">
            <v>0.63960588284427267</v>
          </cell>
          <cell r="K96">
            <v>0.34230412510671093</v>
          </cell>
          <cell r="L96">
            <v>0.3586371969813858</v>
          </cell>
          <cell r="M96">
            <v>0.34194213592676875</v>
          </cell>
          <cell r="N96">
            <v>1.8296752515047283</v>
          </cell>
          <cell r="O96">
            <v>0.3362473736297622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4.8716301887501219</v>
          </cell>
          <cell r="E97">
            <v>3.971269670859829</v>
          </cell>
          <cell r="F97">
            <v>3.3724314826952986</v>
          </cell>
          <cell r="G97">
            <v>2.8177706852407853</v>
          </cell>
          <cell r="H97">
            <v>1.6032294511522041</v>
          </cell>
          <cell r="I97">
            <v>1.0077819162246813</v>
          </cell>
          <cell r="J97">
            <v>0.67326935036239322</v>
          </cell>
          <cell r="K97">
            <v>0.36032013169127469</v>
          </cell>
          <cell r="L97">
            <v>0.37751283892777426</v>
          </cell>
          <cell r="M97">
            <v>0.35993909044923056</v>
          </cell>
          <cell r="N97">
            <v>1.9259739489523453</v>
          </cell>
          <cell r="O97">
            <v>0.35394460382080228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1.34987666801324E-5</v>
          </cell>
          <cell r="E98">
            <v>1.9577506046891801E-5</v>
          </cell>
          <cell r="F98">
            <v>2.9615208979223802E-5</v>
          </cell>
          <cell r="G98">
            <v>2.38203145753089E-4</v>
          </cell>
          <cell r="H98">
            <v>0.103105070558816</v>
          </cell>
          <cell r="I98">
            <v>2.7592946453092299E-3</v>
          </cell>
          <cell r="J98">
            <v>1.65873244302223E-5</v>
          </cell>
          <cell r="K98">
            <v>3.03770178612379E-2</v>
          </cell>
          <cell r="L98">
            <v>5.1730833112573604E-3</v>
          </cell>
          <cell r="M98">
            <v>2.8931525388403399E-3</v>
          </cell>
          <cell r="N98">
            <v>0.121600118474722</v>
          </cell>
          <cell r="O98">
            <v>8.5083415546006601E-4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0.32681464271501909</v>
          </cell>
          <cell r="E99">
            <v>0.32682643825912683</v>
          </cell>
          <cell r="F99">
            <v>0.32684756145771654</v>
          </cell>
          <cell r="G99">
            <v>0.32707111860961469</v>
          </cell>
          <cell r="H99">
            <v>0.18811123971852309</v>
          </cell>
          <cell r="I99">
            <v>0.10605350720351815</v>
          </cell>
          <cell r="J99">
            <v>8.2628969669034213E-2</v>
          </cell>
          <cell r="K99">
            <v>3.3138499711438771E-2</v>
          </cell>
          <cell r="L99">
            <v>3.5969883380040694E-2</v>
          </cell>
          <cell r="M99">
            <v>3.8420857105411627E-2</v>
          </cell>
          <cell r="N99">
            <v>0.13338780226359745</v>
          </cell>
          <cell r="O99">
            <v>4.8862544609590705E-2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2.5768330483378322E-3</v>
          </cell>
          <cell r="F100">
            <v>4.3646523321366593E-2</v>
          </cell>
          <cell r="G100">
            <v>4.3902656549322391E-2</v>
          </cell>
          <cell r="H100">
            <v>4.7443373003384741E-2</v>
          </cell>
          <cell r="I100">
            <v>2.8318909878871191E-2</v>
          </cell>
          <cell r="J100"/>
          <cell r="K100"/>
          <cell r="L100">
            <v>2.3549538771182557E-2</v>
          </cell>
          <cell r="M100">
            <v>3.4205732312327042E-2</v>
          </cell>
          <cell r="N100">
            <v>1.60543449607615E-2</v>
          </cell>
          <cell r="O100">
            <v>2.2178934455532883E-2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2.5768330483378322E-3</v>
          </cell>
          <cell r="F101">
            <v>4.3646523321366593E-2</v>
          </cell>
          <cell r="G101">
            <v>4.3902656549322391E-2</v>
          </cell>
          <cell r="H101">
            <v>4.7443373003384741E-2</v>
          </cell>
          <cell r="I101">
            <v>2.8318909878871191E-2</v>
          </cell>
          <cell r="J101"/>
          <cell r="K101"/>
          <cell r="L101">
            <v>2.3549538771182557E-2</v>
          </cell>
          <cell r="M101">
            <v>3.4205732312327042E-2</v>
          </cell>
          <cell r="N101">
            <v>1.60543449607615E-2</v>
          </cell>
          <cell r="O101">
            <v>2.2178934455532883E-2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2.6028616649877039E-3</v>
          </cell>
          <cell r="F102">
            <v>4.4087397294309646E-2</v>
          </cell>
          <cell r="G102">
            <v>4.4346117726588308E-2</v>
          </cell>
          <cell r="H102">
            <v>4.7922598993317904E-2</v>
          </cell>
          <cell r="I102">
            <v>2.8604959473607257E-2</v>
          </cell>
          <cell r="J102"/>
          <cell r="K102"/>
          <cell r="L102">
            <v>2.3787412900184383E-2</v>
          </cell>
          <cell r="M102">
            <v>3.4551244759926256E-2</v>
          </cell>
          <cell r="N102">
            <v>1.6216510061375242E-2</v>
          </cell>
          <cell r="O102">
            <v>2.2402964096497849E-2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3.4100250786318502E-4</v>
          </cell>
          <cell r="F103">
            <v>3.93280978251399E-3</v>
          </cell>
          <cell r="G103">
            <v>2.7178316266386802E-3</v>
          </cell>
          <cell r="H103">
            <v>2.3750283248411799E-3</v>
          </cell>
          <cell r="I103">
            <v>1.6849199356999201E-3</v>
          </cell>
          <cell r="J103">
            <v>2.0602837619569501E-7</v>
          </cell>
          <cell r="K103">
            <v>2.7424818137737798E-7</v>
          </cell>
          <cell r="L103">
            <v>2.9569453975063398E-3</v>
          </cell>
          <cell r="M103">
            <v>3.3187182011071002E-3</v>
          </cell>
          <cell r="N103">
            <v>1.2560062623484E-3</v>
          </cell>
          <cell r="O103">
            <v>2.1256969478903099E-3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3.4100250786318502E-4</v>
          </cell>
          <cell r="F104">
            <v>4.1519098465511231E-3</v>
          </cell>
          <cell r="G104">
            <v>4.04810382782308E-3</v>
          </cell>
          <cell r="H104">
            <v>3.9992656683901992E-3</v>
          </cell>
          <cell r="I104">
            <v>2.4271600433000504E-3</v>
          </cell>
          <cell r="J104"/>
          <cell r="L104">
            <v>2.9569910341141403E-3</v>
          </cell>
          <cell r="M104">
            <v>4.2580738643058797E-3</v>
          </cell>
          <cell r="N104">
            <v>2.1218695742837206E-3</v>
          </cell>
          <cell r="O104">
            <v>2.9483552373330401E-3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0.60739043763262857</v>
          </cell>
          <cell r="E105">
            <v>1.2153750908344731</v>
          </cell>
          <cell r="F105">
            <v>1.2150796077053165</v>
          </cell>
          <cell r="G105">
            <v>1.2153159816879149</v>
          </cell>
          <cell r="H105">
            <v>3.7755753051388359</v>
          </cell>
          <cell r="I105">
            <v>5.9967679413940473</v>
          </cell>
          <cell r="J105">
            <v>5.9967768344378927</v>
          </cell>
          <cell r="K105">
            <v>6.2578593966205629</v>
          </cell>
          <cell r="L105">
            <v>6.6147940720252532</v>
          </cell>
          <cell r="M105">
            <v>6.614675131018009</v>
          </cell>
          <cell r="N105">
            <v>4.1608539555423061</v>
          </cell>
          <cell r="O105">
            <v>1.8324861099034238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0.60739043763262857</v>
          </cell>
          <cell r="E106">
            <v>1.2153750908344731</v>
          </cell>
          <cell r="F106">
            <v>1.2150796077053165</v>
          </cell>
          <cell r="G106">
            <v>1.2153159816879149</v>
          </cell>
          <cell r="H106">
            <v>3.7755753051388359</v>
          </cell>
          <cell r="I106">
            <v>5.9967679413940473</v>
          </cell>
          <cell r="J106">
            <v>5.9967768344378927</v>
          </cell>
          <cell r="K106">
            <v>6.2578593966205629</v>
          </cell>
          <cell r="L106">
            <v>6.6147940720252532</v>
          </cell>
          <cell r="M106">
            <v>6.614675131018009</v>
          </cell>
          <cell r="N106">
            <v>4.1608539555423061</v>
          </cell>
          <cell r="O106">
            <v>1.8324861099034238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4.2912082256753602E-2</v>
          </cell>
          <cell r="E107">
            <v>4.29119286984571E-2</v>
          </cell>
          <cell r="F107">
            <v>1.1942761422510701E-6</v>
          </cell>
          <cell r="G107">
            <v>1.02124472871208E-5</v>
          </cell>
          <cell r="H107">
            <v>0.18080451028983999</v>
          </cell>
          <cell r="I107">
            <v>0.156851967727272</v>
          </cell>
          <cell r="J107">
            <v>6.6584461063360498E-7</v>
          </cell>
          <cell r="K107">
            <v>6.0615485461232702E-2</v>
          </cell>
          <cell r="L107">
            <v>6.88982594982714E-2</v>
          </cell>
          <cell r="M107">
            <v>6.5437726423483304E-7</v>
          </cell>
          <cell r="N107">
            <v>7.9609876728270695E-7</v>
          </cell>
          <cell r="O107">
            <v>1.4642759139187399E-7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4.2912082256753602E-2</v>
          </cell>
          <cell r="E108">
            <v>8.5824010955210694E-2</v>
          </cell>
          <cell r="F108">
            <v>8.5825205231352994E-2</v>
          </cell>
          <cell r="G108">
            <v>8.58354176786401E-2</v>
          </cell>
          <cell r="H108">
            <v>0.26663992796848002</v>
          </cell>
          <cell r="I108">
            <v>0.42349189569575202</v>
          </cell>
          <cell r="J108">
            <v>0.42349256154036302</v>
          </cell>
          <cell r="K108">
            <v>0.44190235065124001</v>
          </cell>
          <cell r="L108">
            <v>0.46717872377083403</v>
          </cell>
          <cell r="M108">
            <v>0.46717154319849102</v>
          </cell>
          <cell r="N108">
            <v>0.29383710080009201</v>
          </cell>
          <cell r="O108">
            <v>0.129516007707738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8.0251912896131556E-3</v>
          </cell>
          <cell r="E109">
            <v>2.1690289312387395E-2</v>
          </cell>
          <cell r="F109">
            <v>1.3622689797618527E-2</v>
          </cell>
          <cell r="G109">
            <v>2.5456978397418971E-3</v>
          </cell>
          <cell r="H109">
            <v>7.2509569689540657E-3</v>
          </cell>
          <cell r="I109">
            <v>9.7739097574430622E-3</v>
          </cell>
          <cell r="J109">
            <v>4.4314562453710163E-3</v>
          </cell>
          <cell r="K109">
            <v>1.0103077771719585E-3</v>
          </cell>
          <cell r="L109">
            <v>1.4449202459217826E-2</v>
          </cell>
          <cell r="M109">
            <v>1.8019245889599737E-2</v>
          </cell>
          <cell r="N109">
            <v>1.8482793732303469E-2</v>
          </cell>
          <cell r="O109">
            <v>3.798133562339203E-2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1.058520627903633E-5</v>
          </cell>
          <cell r="E110">
            <v>1.0378810387194214E-5</v>
          </cell>
          <cell r="F110">
            <v>4.4815786611043265E-6</v>
          </cell>
          <cell r="G110">
            <v>1.6227093484537019E-5</v>
          </cell>
          <cell r="H110">
            <v>1.3601085439169565E-3</v>
          </cell>
          <cell r="I110">
            <v>1.7878833406011392E-3</v>
          </cell>
          <cell r="J110">
            <v>1.1700540361298563E-3</v>
          </cell>
          <cell r="K110">
            <v>3.5821451610029779E-4</v>
          </cell>
          <cell r="L110">
            <v>1.3655475261239002E-3</v>
          </cell>
          <cell r="M110">
            <v>9.0967140270232702E-4</v>
          </cell>
          <cell r="N110">
            <v>1.9341413512864855E-3</v>
          </cell>
          <cell r="O110">
            <v>1.9686340343913495E-3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1.1860712601050701E-5</v>
          </cell>
          <cell r="E111">
            <v>7.1070947404828995E-6</v>
          </cell>
          <cell r="F111">
            <v>9.1728523734771296E-7</v>
          </cell>
          <cell r="G111">
            <v>7.6987117328697674E-5</v>
          </cell>
          <cell r="H111"/>
          <cell r="I111">
            <v>2.5921136334537778E-3</v>
          </cell>
          <cell r="J111">
            <v>2.3709029392360351E-3</v>
          </cell>
          <cell r="K111">
            <v>3.3658871941409928E-4</v>
          </cell>
          <cell r="L111">
            <v>2.742806303415315E-3</v>
          </cell>
          <cell r="M111">
            <v>2.6071078152909151E-3</v>
          </cell>
          <cell r="N111">
            <v>3.8417326155013466E-3</v>
          </cell>
          <cell r="O111">
            <v>6.0634688277700303E-3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1.103928243904272E-5</v>
          </cell>
          <cell r="E112">
            <v>8.6878991349499473E-6</v>
          </cell>
          <cell r="F112">
            <v>7.0262099299733015E-6</v>
          </cell>
          <cell r="G112">
            <v>3.7150496294062899E-6</v>
          </cell>
          <cell r="H112">
            <v>6.7317239431246439E-4</v>
          </cell>
          <cell r="I112">
            <v>1.6464949834765258E-3</v>
          </cell>
          <cell r="J112">
            <v>4.795825548198095E-4</v>
          </cell>
          <cell r="K112">
            <v>2.7769272151775869E-4</v>
          </cell>
          <cell r="L112">
            <v>1.3830785785412423E-3</v>
          </cell>
          <cell r="M112">
            <v>2.5940475284441265E-3</v>
          </cell>
          <cell r="N112">
            <v>1.369369644953387E-3</v>
          </cell>
          <cell r="O112">
            <v>3.2487850286279391E-3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1.7516060331226197E-5</v>
          </cell>
          <cell r="E113">
            <v>4.4051469500208724E-6</v>
          </cell>
          <cell r="F113"/>
          <cell r="G113">
            <v>8.3985093285438885E-4</v>
          </cell>
          <cell r="H113">
            <v>1.4636902371402024E-3</v>
          </cell>
          <cell r="I113"/>
          <cell r="J113">
            <v>3.8706511132289602E-4</v>
          </cell>
          <cell r="K113">
            <v>1.9880262211278589E-5</v>
          </cell>
          <cell r="L113">
            <v>3.1899626034241407E-3</v>
          </cell>
          <cell r="M113">
            <v>2.4483613544949369E-3</v>
          </cell>
          <cell r="N113">
            <v>1.7188559374743957E-3</v>
          </cell>
          <cell r="O113">
            <v>2.5829412646965061E-3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4.2175730381532788E-3</v>
          </cell>
          <cell r="E114"/>
          <cell r="F114">
            <v>2.7496399634863119E-3</v>
          </cell>
          <cell r="G114">
            <v>1.5116298530673165E-4</v>
          </cell>
          <cell r="H114">
            <v>6.1851540425619334E-4</v>
          </cell>
          <cell r="I114">
            <v>1.0392958359848872E-3</v>
          </cell>
          <cell r="J114">
            <v>6.6479263031125145E-6</v>
          </cell>
          <cell r="K114">
            <v>6.2991460180776537E-6</v>
          </cell>
          <cell r="L114">
            <v>1.185015642638717E-3</v>
          </cell>
          <cell r="M114">
            <v>5.6032017268247206E-4</v>
          </cell>
          <cell r="N114">
            <v>1.61302396373657E-3</v>
          </cell>
          <cell r="O114">
            <v>2.0643383123341574E-3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9.5813790000977107E-6</v>
          </cell>
          <cell r="E115">
            <v>1.0894268057067429E-2</v>
          </cell>
          <cell r="F115">
            <v>4.0412059480408836E-3</v>
          </cell>
          <cell r="G115"/>
          <cell r="H115">
            <v>1.748891823155676E-3</v>
          </cell>
          <cell r="I115">
            <v>1.915781514263434E-3</v>
          </cell>
          <cell r="J115">
            <v>1.0639985703074728E-5</v>
          </cell>
          <cell r="K115">
            <v>3.9741886498978319E-6</v>
          </cell>
          <cell r="L115">
            <v>1.5337444117235655E-3</v>
          </cell>
          <cell r="M115">
            <v>3.0665027038616682E-3</v>
          </cell>
          <cell r="N115">
            <v>4.6619612525821913E-3</v>
          </cell>
          <cell r="O115">
            <v>9.7706674780499072E-3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3.7329857746557227E-3</v>
          </cell>
          <cell r="E116"/>
          <cell r="F116">
            <v>5.8201441967981422E-3</v>
          </cell>
          <cell r="G116">
            <v>5.7640982727784664E-5</v>
          </cell>
          <cell r="H116">
            <v>6.4912626935600894E-4</v>
          </cell>
          <cell r="I116">
            <v>7.9234044966329878E-4</v>
          </cell>
          <cell r="J116">
            <v>4.4585176930205197E-6</v>
          </cell>
          <cell r="K116">
            <v>3.0061925252779056E-6</v>
          </cell>
          <cell r="L116">
            <v>9.6164155929568643E-4</v>
          </cell>
          <cell r="M116">
            <v>2.9053032711721014E-3</v>
          </cell>
          <cell r="N116">
            <v>1.3510979337402688E-3</v>
          </cell>
          <cell r="O116">
            <v>3.8962197377549845E-3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1.4049836153704104E-5</v>
          </cell>
          <cell r="E117">
            <v>1.0765442304107331E-2</v>
          </cell>
          <cell r="F117">
            <v>9.9927461546475498E-4</v>
          </cell>
          <cell r="G117">
            <v>1.40011367841035E-3</v>
          </cell>
          <cell r="H117">
            <v>7.3745229681656838E-4</v>
          </cell>
          <cell r="I117"/>
          <cell r="J117">
            <v>2.1051741632123221E-6</v>
          </cell>
          <cell r="K117">
            <v>4.6520307352714841E-6</v>
          </cell>
          <cell r="L117">
            <v>2.087405834055246E-3</v>
          </cell>
          <cell r="M117">
            <v>2.927931640951207E-3</v>
          </cell>
          <cell r="N117">
            <v>1.9926110330288171E-3</v>
          </cell>
          <cell r="O117">
            <v>8.3862809397671299E-3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6.6950008239296298E-3</v>
          </cell>
          <cell r="H118">
            <v>1.8733687313760697E-2</v>
          </cell>
          <cell r="I118">
            <v>0.16648031700565188</v>
          </cell>
          <cell r="J118">
            <v>0.32202723551992257</v>
          </cell>
          <cell r="K118">
            <v>0.53566544054369047</v>
          </cell>
          <cell r="L118">
            <v>0.48763630624441412</v>
          </cell>
          <cell r="M118">
            <v>0.332098788580173</v>
          </cell>
          <cell r="N118">
            <v>0.23905548339623575</v>
          </cell>
          <cell r="O118">
            <v>0.12796889210527915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6.7626270948784109E-3</v>
          </cell>
          <cell r="H119">
            <v>1.8922916478546156E-2</v>
          </cell>
          <cell r="I119">
            <v>0.16816193636934543</v>
          </cell>
          <cell r="J119">
            <v>0.32528003587870946</v>
          </cell>
          <cell r="K119">
            <v>0.54107620256938427</v>
          </cell>
          <cell r="L119">
            <v>0.49256192549940764</v>
          </cell>
          <cell r="M119">
            <v>0.3354533217981549</v>
          </cell>
          <cell r="N119">
            <v>0.24147018524872285</v>
          </cell>
          <cell r="O119">
            <v>0.12926150717704957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6.6950008239296298E-3</v>
          </cell>
          <cell r="H120">
            <v>1.8733687313760697E-2</v>
          </cell>
          <cell r="I120">
            <v>0.16648031700565188</v>
          </cell>
          <cell r="J120">
            <v>0.32202723551992257</v>
          </cell>
          <cell r="K120">
            <v>0.53566544054369047</v>
          </cell>
          <cell r="L120">
            <v>0.48763630624441412</v>
          </cell>
          <cell r="M120">
            <v>0.332098788580173</v>
          </cell>
          <cell r="N120">
            <v>0.23905548339623575</v>
          </cell>
          <cell r="O120">
            <v>0.12796889210527915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7.6272067398349395E-4</v>
          </cell>
          <cell r="H121">
            <v>1.5599718552027099E-3</v>
          </cell>
          <cell r="I121">
            <v>1.20057929845269E-2</v>
          </cell>
          <cell r="J121">
            <v>1.83804960590426E-2</v>
          </cell>
          <cell r="K121">
            <v>3.05044739806591E-2</v>
          </cell>
          <cell r="L121">
            <v>2.4525266901319599E-2</v>
          </cell>
          <cell r="M121">
            <v>1.5329982907974099E-2</v>
          </cell>
          <cell r="N121">
            <v>1.14293600219355E-2</v>
          </cell>
          <cell r="O121">
            <v>5.46446371846461E-3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7.6272067398349395E-4</v>
          </cell>
          <cell r="H122">
            <v>1.887827962457532E-3</v>
          </cell>
          <cell r="I122">
            <v>1.2856760979577929E-2</v>
          </cell>
          <cell r="J122">
            <v>2.4534049842703829E-2</v>
          </cell>
          <cell r="K122">
            <v>4.0521534903319695E-2</v>
          </cell>
          <cell r="L122">
            <v>3.7139970584710906E-2</v>
          </cell>
          <cell r="M122">
            <v>2.5416175662943297E-2</v>
          </cell>
          <cell r="N122">
            <v>1.8352515433738496E-2</v>
          </cell>
          <cell r="O122">
            <v>1.0363787662359701E-2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1.058520627903633E-5</v>
          </cell>
          <cell r="E123">
            <v>1.0378810387194214E-5</v>
          </cell>
          <cell r="F123">
            <v>4.4815786611043265E-6</v>
          </cell>
          <cell r="G123">
            <v>6.7788541883629476E-3</v>
          </cell>
          <cell r="H123">
            <v>2.0283025022463111E-2</v>
          </cell>
          <cell r="I123">
            <v>0.16994981970994674</v>
          </cell>
          <cell r="J123">
            <v>0.32645008991483959</v>
          </cell>
          <cell r="K123">
            <v>0.54143441708548412</v>
          </cell>
          <cell r="L123">
            <v>0.49392747302553136</v>
          </cell>
          <cell r="M123">
            <v>0.33636299320085705</v>
          </cell>
          <cell r="N123">
            <v>0.24340432660000949</v>
          </cell>
          <cell r="O123">
            <v>0.13123014121144094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9.1199044019171756E-6</v>
          </cell>
          <cell r="E124">
            <v>1.3991639333787112E-5</v>
          </cell>
          <cell r="F124">
            <v>1.7513820444084121E-5</v>
          </cell>
          <cell r="G124">
            <v>1.2294560523778788E-3</v>
          </cell>
          <cell r="H124">
            <v>6.8184554974917678E-4</v>
          </cell>
          <cell r="I124">
            <v>2.8045141951428245E-4</v>
          </cell>
          <cell r="J124">
            <v>6.3622908108258453E-4</v>
          </cell>
          <cell r="K124">
            <v>2.8064093001030181E-4</v>
          </cell>
          <cell r="L124">
            <v>1.5365485844850543E-3</v>
          </cell>
          <cell r="M124">
            <v>1.6028278020107352E-3</v>
          </cell>
          <cell r="N124">
            <v>4.5022369533996207E-4</v>
          </cell>
          <cell r="O124">
            <v>1.9219571811107672E-3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>
            <v>1.1679147336925041E-5</v>
          </cell>
          <cell r="F125">
            <v>1.1788229597124026E-5</v>
          </cell>
          <cell r="G125">
            <v>2.9569782715127098E-5</v>
          </cell>
          <cell r="H125">
            <v>4.4123456376714412E-5</v>
          </cell>
          <cell r="I125">
            <v>2.2657564646994015E-4</v>
          </cell>
          <cell r="J125">
            <v>4.6055241106965448E-4</v>
          </cell>
          <cell r="K125">
            <v>8.1173533527199859E-4</v>
          </cell>
          <cell r="L125">
            <v>3.5924613673653423E-4</v>
          </cell>
          <cell r="M125">
            <v>4.4377578791537388E-4</v>
          </cell>
          <cell r="N125">
            <v>3.4639313933674767E-4</v>
          </cell>
          <cell r="O125">
            <v>3.7873115919553771E-4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1.9705110680953499E-5</v>
          </cell>
          <cell r="E126">
            <v>3.6049597057906357E-5</v>
          </cell>
          <cell r="F126">
            <v>3.3783628702312485E-5</v>
          </cell>
          <cell r="G126">
            <v>8.0378800234559549E-3</v>
          </cell>
          <cell r="H126">
            <v>2.1008994028589002E-2</v>
          </cell>
          <cell r="I126">
            <v>0.17045684677593065</v>
          </cell>
          <cell r="J126">
            <v>0.32754687140699185</v>
          </cell>
          <cell r="K126">
            <v>0.54252679335076659</v>
          </cell>
          <cell r="L126">
            <v>0.495823267746753</v>
          </cell>
          <cell r="M126">
            <v>0.33840959679078275</v>
          </cell>
          <cell r="N126">
            <v>0.24420094343468624</v>
          </cell>
          <cell r="O126">
            <v>0.13353082955174725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2.297850022724361</v>
          </cell>
          <cell r="E127">
            <v>3.5038168609447182</v>
          </cell>
          <cell r="F127">
            <v>3.4808927887110395</v>
          </cell>
          <cell r="G127">
            <v>1.739738921206107</v>
          </cell>
          <cell r="H127">
            <v>3.0692133531047707</v>
          </cell>
          <cell r="I127">
            <v>2.7638017175428899</v>
          </cell>
          <cell r="J127">
            <v>2.6125506162914416</v>
          </cell>
          <cell r="K127">
            <v>2.5115903981467382</v>
          </cell>
          <cell r="L127">
            <v>2.3469106328928175</v>
          </cell>
          <cell r="M127">
            <v>2.2150069422451035</v>
          </cell>
          <cell r="N127">
            <v>2.2864150834519275</v>
          </cell>
          <cell r="O127">
            <v>1.8850846396075021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2.297850022724361</v>
          </cell>
          <cell r="E128">
            <v>3.5038168609447182</v>
          </cell>
          <cell r="F128">
            <v>3.4808927887110395</v>
          </cell>
          <cell r="G128">
            <v>1.739738921206107</v>
          </cell>
          <cell r="H128">
            <v>3.0692133531047707</v>
          </cell>
          <cell r="I128">
            <v>2.7638017175428899</v>
          </cell>
          <cell r="J128">
            <v>2.6125506162914416</v>
          </cell>
          <cell r="K128">
            <v>2.5115903981467382</v>
          </cell>
          <cell r="L128">
            <v>2.3469106328928175</v>
          </cell>
          <cell r="M128">
            <v>2.2150069422451035</v>
          </cell>
          <cell r="N128">
            <v>2.2864150834519275</v>
          </cell>
          <cell r="O128">
            <v>1.8850846396075021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2.3210606290145059</v>
          </cell>
          <cell r="E129">
            <v>3.5392089504492068</v>
          </cell>
          <cell r="F129">
            <v>3.5160533219303414</v>
          </cell>
          <cell r="G129">
            <v>1.7573120416223302</v>
          </cell>
          <cell r="H129">
            <v>3.1002155081866372</v>
          </cell>
          <cell r="I129">
            <v>2.7917189066089816</v>
          </cell>
          <cell r="J129">
            <v>2.6389400164559977</v>
          </cell>
          <cell r="K129">
            <v>2.5369599981280211</v>
          </cell>
          <cell r="L129">
            <v>2.370616800901836</v>
          </cell>
          <cell r="M129">
            <v>2.2373807497425302</v>
          </cell>
          <cell r="N129">
            <v>2.3095101853049771</v>
          </cell>
          <cell r="O129">
            <v>1.9041258985934379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2.6258586453864599E-7</v>
          </cell>
          <cell r="F130">
            <v>2.6594698700246799E-7</v>
          </cell>
          <cell r="G130">
            <v>2.6892422947801102E-7</v>
          </cell>
          <cell r="H130">
            <v>3.80422684467184E-7</v>
          </cell>
          <cell r="I130">
            <v>4.1868876831065497E-7</v>
          </cell>
          <cell r="J130">
            <v>4.8280573719912497E-7</v>
          </cell>
          <cell r="K130">
            <v>5.8877232615397097E-7</v>
          </cell>
          <cell r="L130">
            <v>7.3586918042724705E-7</v>
          </cell>
          <cell r="M130">
            <v>1.18580589812992E-6</v>
          </cell>
          <cell r="N130">
            <v>1.78361612632362E-6</v>
          </cell>
          <cell r="O130">
            <v>5.3828859680928802E-6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0.31204653052737658</v>
          </cell>
          <cell r="F131">
            <v>0.31204679647436356</v>
          </cell>
          <cell r="G131">
            <v>0.31204706539859306</v>
          </cell>
          <cell r="H131">
            <v>0.31204744582127752</v>
          </cell>
          <cell r="I131">
            <v>0.31204786451004585</v>
          </cell>
          <cell r="J131">
            <v>0.31204834731578301</v>
          </cell>
          <cell r="K131">
            <v>0.31204893608810919</v>
          </cell>
          <cell r="L131">
            <v>0.31204967195728961</v>
          </cell>
          <cell r="M131">
            <v>0.31205085776318775</v>
          </cell>
          <cell r="N131">
            <v>0.31205264137931404</v>
          </cell>
          <cell r="O131">
            <v>0.31205802426528217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0.14631407511768707</v>
          </cell>
          <cell r="E132">
            <v>0.63464691507613558</v>
          </cell>
          <cell r="F132">
            <v>0.63446288463260092</v>
          </cell>
          <cell r="G132">
            <v>0.63451506197842511</v>
          </cell>
          <cell r="H132">
            <v>0.63452007361691676</v>
          </cell>
          <cell r="I132">
            <v>0.63473732299401531</v>
          </cell>
          <cell r="J132">
            <v>0.63474598612388533</v>
          </cell>
          <cell r="K132">
            <v>0.37974898543393498</v>
          </cell>
          <cell r="L132">
            <v>7.0654162500019477E-3</v>
          </cell>
          <cell r="M132">
            <v>7.0720633567473061E-3</v>
          </cell>
          <cell r="N132">
            <v>7.0471736278954452E-3</v>
          </cell>
          <cell r="O132">
            <v>6.8820705214869002E-3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0.14631407511768707</v>
          </cell>
          <cell r="E133">
            <v>0.63464691507613558</v>
          </cell>
          <cell r="F133">
            <v>0.63446288463260092</v>
          </cell>
          <cell r="G133">
            <v>0.63451506197842511</v>
          </cell>
          <cell r="H133">
            <v>0.63452007361691676</v>
          </cell>
          <cell r="I133">
            <v>0.63473732299401531</v>
          </cell>
          <cell r="J133">
            <v>0.63474598612388533</v>
          </cell>
          <cell r="K133">
            <v>0.37974898543393498</v>
          </cell>
          <cell r="L133">
            <v>7.0654162500019477E-3</v>
          </cell>
          <cell r="M133">
            <v>7.0720633567473061E-3</v>
          </cell>
          <cell r="N133">
            <v>7.0471736278954452E-3</v>
          </cell>
          <cell r="O133">
            <v>6.8820705214869002E-3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1.0335456382451501E-2</v>
          </cell>
          <cell r="E134">
            <v>3.44807874450253E-2</v>
          </cell>
          <cell r="F134">
            <v>3.2559096688739201E-7</v>
          </cell>
          <cell r="G134">
            <v>5.1610813304293397E-7</v>
          </cell>
          <cell r="H134">
            <v>7.2518788855370296E-7</v>
          </cell>
          <cell r="I134">
            <v>1.3758084181991099E-5</v>
          </cell>
          <cell r="J134">
            <v>3.4245324082965802E-7</v>
          </cell>
          <cell r="K134">
            <v>3.23039699549812E-6</v>
          </cell>
          <cell r="L134">
            <v>4.7945371660743899E-4</v>
          </cell>
          <cell r="M134">
            <v>9.4911421711094496E-7</v>
          </cell>
          <cell r="N134">
            <v>9.7819804770760309E-7</v>
          </cell>
          <cell r="O134">
            <v>1.54174852972115E-7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1.0335456382451501E-2</v>
          </cell>
          <cell r="E135">
            <v>4.4816243827476697E-2</v>
          </cell>
          <cell r="F135">
            <v>4.48165694184436E-2</v>
          </cell>
          <cell r="G135">
            <v>4.4817085526576601E-2</v>
          </cell>
          <cell r="H135">
            <v>4.4817810714465202E-2</v>
          </cell>
          <cell r="I135">
            <v>4.4831568798647199E-2</v>
          </cell>
          <cell r="J135">
            <v>4.4831911251887999E-2</v>
          </cell>
          <cell r="K135">
            <v>2.68192631348316E-2</v>
          </cell>
          <cell r="L135">
            <v>4.9798631011616296E-4</v>
          </cell>
          <cell r="M135">
            <v>4.9845895313142298E-4</v>
          </cell>
          <cell r="N135">
            <v>4.9668658230150799E-4</v>
          </cell>
          <cell r="O135">
            <v>4.85108053961557E-4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57.923769797335886</v>
          </cell>
          <cell r="E136">
            <v>55.016825887336303</v>
          </cell>
          <cell r="F136">
            <v>56.282005495631005</v>
          </cell>
          <cell r="G136">
            <v>63.845376367177892</v>
          </cell>
          <cell r="H136">
            <v>73.397055088306729</v>
          </cell>
          <cell r="I136">
            <v>87.890167501282036</v>
          </cell>
          <cell r="J136">
            <v>93.965374061799224</v>
          </cell>
          <cell r="K136">
            <v>99.810543799189873</v>
          </cell>
          <cell r="L136">
            <v>100.07878760820557</v>
          </cell>
          <cell r="M136">
            <v>101.72796082417851</v>
          </cell>
          <cell r="N136">
            <v>102.95877161603661</v>
          </cell>
          <cell r="O136">
            <v>103.64369343565549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12.388494693349282</v>
          </cell>
          <cell r="E137">
            <v>14.784258944515614</v>
          </cell>
          <cell r="F137">
            <v>14.594111305215808</v>
          </cell>
          <cell r="G137">
            <v>15.870534708879022</v>
          </cell>
          <cell r="H137">
            <v>17.264875889205658</v>
          </cell>
          <cell r="I137">
            <v>19.663851095936355</v>
          </cell>
          <cell r="J137">
            <v>19.778761502443608</v>
          </cell>
          <cell r="K137">
            <v>20.318264355636572</v>
          </cell>
          <cell r="L137">
            <v>20.676273857232239</v>
          </cell>
          <cell r="M137">
            <v>20.767718602117494</v>
          </cell>
          <cell r="N137">
            <v>20.984734819433619</v>
          </cell>
          <cell r="O137">
            <v>20.733736455033739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16.815800433553523</v>
          </cell>
          <cell r="E138">
            <v>12.986909659785052</v>
          </cell>
          <cell r="F138">
            <v>13.824466009206557</v>
          </cell>
          <cell r="G138">
            <v>16.472338377497831</v>
          </cell>
          <cell r="H138">
            <v>18.401410545796548</v>
          </cell>
          <cell r="I138">
            <v>22.330454567915261</v>
          </cell>
          <cell r="J138">
            <v>26.972544089704613</v>
          </cell>
          <cell r="K138">
            <v>29.239426889493281</v>
          </cell>
          <cell r="L138">
            <v>29.230803908281114</v>
          </cell>
          <cell r="M138">
            <v>30.320009848213228</v>
          </cell>
          <cell r="N138">
            <v>30.118378163547241</v>
          </cell>
          <cell r="O138">
            <v>30.388076961074614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12.475275208419689</v>
          </cell>
          <cell r="E139">
            <v>14.699780571336214</v>
          </cell>
          <cell r="F139">
            <v>15.076947406512838</v>
          </cell>
          <cell r="G139">
            <v>17.016629945636002</v>
          </cell>
          <cell r="H139">
            <v>20.253658238023032</v>
          </cell>
          <cell r="I139">
            <v>24.602427892059296</v>
          </cell>
          <cell r="J139">
            <v>25.164343218661994</v>
          </cell>
          <cell r="K139">
            <v>26.539041846868745</v>
          </cell>
          <cell r="L139">
            <v>26.323087982583228</v>
          </cell>
          <cell r="M139">
            <v>26.336245183368781</v>
          </cell>
          <cell r="N139">
            <v>27.689538669307453</v>
          </cell>
          <cell r="O139">
            <v>27.711211813679292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16.24420062240598</v>
          </cell>
          <cell r="E140">
            <v>12.545886337315338</v>
          </cell>
          <cell r="F140">
            <v>12.786490548088356</v>
          </cell>
          <cell r="G140">
            <v>14.485883352465962</v>
          </cell>
          <cell r="H140">
            <v>17.477120867892832</v>
          </cell>
          <cell r="I140">
            <v>21.293432680636979</v>
          </cell>
          <cell r="J140">
            <v>22.049733345688715</v>
          </cell>
          <cell r="K140">
            <v>23.713820334931778</v>
          </cell>
          <cell r="L140">
            <v>23.848631385069332</v>
          </cell>
          <cell r="M140">
            <v>24.303998735065488</v>
          </cell>
          <cell r="N140">
            <v>24.166130642084234</v>
          </cell>
          <cell r="O140">
            <v>24.81067449743886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5.5539250877148438</v>
          </cell>
          <cell r="E141">
            <v>6.0159604263929216</v>
          </cell>
          <cell r="F141">
            <v>6.0159691391507035</v>
          </cell>
          <cell r="G141">
            <v>6.0159740466765168</v>
          </cell>
          <cell r="H141">
            <v>6.0159994342263303</v>
          </cell>
          <cell r="I141">
            <v>6.1904342452022814</v>
          </cell>
          <cell r="J141">
            <v>7.6853353175138004</v>
          </cell>
          <cell r="K141">
            <v>7.6895175753627836</v>
          </cell>
          <cell r="L141">
            <v>8.222824687807357</v>
          </cell>
          <cell r="M141">
            <v>8.2228974857195301</v>
          </cell>
          <cell r="N141">
            <v>8.2229291523378407</v>
          </cell>
          <cell r="O141">
            <v>8.2230417029078673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5.5539250877148438</v>
          </cell>
          <cell r="E142">
            <v>6.0159604263929216</v>
          </cell>
          <cell r="F142">
            <v>6.0159691391507035</v>
          </cell>
          <cell r="G142">
            <v>6.0159740466765168</v>
          </cell>
          <cell r="H142">
            <v>6.0159994342263303</v>
          </cell>
          <cell r="I142">
            <v>6.1904342452022814</v>
          </cell>
          <cell r="J142">
            <v>7.6853353175138004</v>
          </cell>
          <cell r="K142">
            <v>7.6895175753627836</v>
          </cell>
          <cell r="L142">
            <v>8.222824687807357</v>
          </cell>
          <cell r="M142">
            <v>8.2228974857195301</v>
          </cell>
          <cell r="N142">
            <v>8.2229291523378407</v>
          </cell>
          <cell r="O142">
            <v>8.2230417029078673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5.6100253411261072</v>
          </cell>
          <cell r="E143">
            <v>6.0767277034271929</v>
          </cell>
          <cell r="F143">
            <v>6.0767365041926338</v>
          </cell>
          <cell r="G143">
            <v>6.0767414612894068</v>
          </cell>
          <cell r="H143">
            <v>6.0767671052791155</v>
          </cell>
          <cell r="I143">
            <v>6.2529638840427086</v>
          </cell>
          <cell r="J143">
            <v>7.7629649671856571</v>
          </cell>
          <cell r="K143">
            <v>7.7671894700634194</v>
          </cell>
          <cell r="L143">
            <v>8.3058835230377372</v>
          </cell>
          <cell r="M143">
            <v>8.3059570562823559</v>
          </cell>
          <cell r="N143">
            <v>8.3059890427655034</v>
          </cell>
          <cell r="O143">
            <v>8.3061027302099575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1.14718056827306E-7</v>
          </cell>
          <cell r="E144">
            <v>4.2618989916543902E-7</v>
          </cell>
          <cell r="F144">
            <v>9.1352884760370204E-7</v>
          </cell>
          <cell r="G144">
            <v>1.0880848027178599E-6</v>
          </cell>
          <cell r="H144">
            <v>0.57221734041427197</v>
          </cell>
          <cell r="I144">
            <v>0.14093159933194399</v>
          </cell>
          <cell r="J144">
            <v>0.136528756525789</v>
          </cell>
          <cell r="K144">
            <v>0.57156094964004001</v>
          </cell>
          <cell r="L144">
            <v>0.138030150000891</v>
          </cell>
          <cell r="M144">
            <v>0.14009206985469999</v>
          </cell>
          <cell r="N144">
            <v>0.51410351413328204</v>
          </cell>
          <cell r="O144">
            <v>0.195516453482596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0.84970036764826185</v>
          </cell>
          <cell r="E145">
            <v>0.84970079383816099</v>
          </cell>
          <cell r="F145">
            <v>0.84970170736700856</v>
          </cell>
          <cell r="G145">
            <v>0.84970279545181138</v>
          </cell>
          <cell r="H145">
            <v>0.79257619351637598</v>
          </cell>
          <cell r="I145">
            <v>0.71315001266456202</v>
          </cell>
          <cell r="J145">
            <v>0.84967769627200496</v>
          </cell>
          <cell r="K145">
            <v>0.84902130549777299</v>
          </cell>
          <cell r="L145">
            <v>0.84968513500975196</v>
          </cell>
          <cell r="M145">
            <v>0.84968316949563105</v>
          </cell>
          <cell r="N145">
            <v>0.84970426141949096</v>
          </cell>
          <cell r="O145">
            <v>0.849712037470578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1.4536297467408913E-5</v>
          </cell>
          <cell r="E146">
            <v>1.4088331533747458E-5</v>
          </cell>
          <cell r="F146">
            <v>0.15058064074793881</v>
          </cell>
          <cell r="G146">
            <v>4.9550620639213852E-3</v>
          </cell>
          <cell r="H146">
            <v>0.2689572909907576</v>
          </cell>
          <cell r="I146">
            <v>0.70822808248031088</v>
          </cell>
          <cell r="J146">
            <v>1.2872710292701479</v>
          </cell>
          <cell r="K146">
            <v>0.74972042970545949</v>
          </cell>
          <cell r="L146">
            <v>2.2498463966787869</v>
          </cell>
          <cell r="M146">
            <v>1.6069030863381477</v>
          </cell>
          <cell r="N146">
            <v>1.8673740675537294</v>
          </cell>
          <cell r="O146">
            <v>2.0970918149254376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2.0810871157332458E-5</v>
          </cell>
          <cell r="E147">
            <v>2.0110857229545234E-5</v>
          </cell>
          <cell r="F147">
            <v>0.19437358919870101</v>
          </cell>
          <cell r="G147">
            <v>6.2903924121809479E-3</v>
          </cell>
          <cell r="H147">
            <v>0.32612370297397031</v>
          </cell>
          <cell r="I147">
            <v>0.83332344925724755</v>
          </cell>
          <cell r="J147">
            <v>1.4712640136164912</v>
          </cell>
          <cell r="K147">
            <v>0.83311714125823966</v>
          </cell>
          <cell r="L147">
            <v>2.4999351074382967</v>
          </cell>
          <cell r="M147">
            <v>1.7855572218157163</v>
          </cell>
          <cell r="N147">
            <v>2.0749749494880492</v>
          </cell>
          <cell r="O147">
            <v>2.3302166191543261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9.00973394051377E-3</v>
          </cell>
          <cell r="E148">
            <v>0.16431857574523101</v>
          </cell>
          <cell r="F148">
            <v>5.6581922770140604E-3</v>
          </cell>
          <cell r="G148">
            <v>0.143075526223572</v>
          </cell>
          <cell r="H148">
            <v>8.4839337519224206E-2</v>
          </cell>
          <cell r="I148">
            <v>0.11089053129446901</v>
          </cell>
          <cell r="J148">
            <v>7.1375925246453406E-2</v>
          </cell>
          <cell r="K148">
            <v>9.0984015488623005E-2</v>
          </cell>
          <cell r="L148">
            <v>0.101782119567621</v>
          </cell>
          <cell r="M148">
            <v>7.9341758292365297E-2</v>
          </cell>
          <cell r="N148">
            <v>0.123709777258525</v>
          </cell>
          <cell r="O148">
            <v>8.0253041437015796E-2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9.00973394051377E-3</v>
          </cell>
          <cell r="E149">
            <v>0.17331543089893947</v>
          </cell>
          <cell r="F149">
            <v>0.17896404170159047</v>
          </cell>
          <cell r="G149">
            <v>0.32201771432761528</v>
          </cell>
          <cell r="H149">
            <v>0.32000892478325599</v>
          </cell>
          <cell r="I149">
            <v>0.31272303813673769</v>
          </cell>
          <cell r="J149">
            <v>0.2670646008060038</v>
          </cell>
          <cell r="K149">
            <v>0.27312777662864812</v>
          </cell>
          <cell r="L149">
            <v>0.2714956332640166</v>
          </cell>
          <cell r="M149">
            <v>0.27185588417705336</v>
          </cell>
          <cell r="N149">
            <v>0.28832235213726176</v>
          </cell>
          <cell r="O149">
            <v>0.28302882752981007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0.90593259209205057</v>
          </cell>
          <cell r="E150">
            <v>1.6716968692528209</v>
          </cell>
          <cell r="F150">
            <v>1.9649695955112332</v>
          </cell>
          <cell r="G150">
            <v>2.1822108504119599</v>
          </cell>
          <cell r="H150">
            <v>2.2666060618162027</v>
          </cell>
          <cell r="I150">
            <v>14.178870735692691</v>
          </cell>
          <cell r="J150">
            <v>14.076213218704003</v>
          </cell>
          <cell r="K150">
            <v>14.431182264056007</v>
          </cell>
          <cell r="L150">
            <v>14.508933350785483</v>
          </cell>
          <cell r="M150">
            <v>14.049636207775634</v>
          </cell>
          <cell r="N150">
            <v>15.285305244202247</v>
          </cell>
          <cell r="O150">
            <v>15.217583778367054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1.9336910936799139</v>
          </cell>
          <cell r="E151">
            <v>1.6227869679466245</v>
          </cell>
          <cell r="F151">
            <v>1.9696146289213998</v>
          </cell>
          <cell r="G151">
            <v>2.2118387321815884</v>
          </cell>
          <cell r="H151">
            <v>2.3481522905973948</v>
          </cell>
          <cell r="I151">
            <v>13.402317163972976</v>
          </cell>
          <cell r="J151">
            <v>14.328150860457983</v>
          </cell>
          <cell r="K151">
            <v>16.064050901204901</v>
          </cell>
          <cell r="L151">
            <v>15.884362679263399</v>
          </cell>
          <cell r="M151">
            <v>16.051667342242897</v>
          </cell>
          <cell r="N151">
            <v>16.466623055147704</v>
          </cell>
          <cell r="O151">
            <v>16.757805613235881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3.2944553406624912</v>
          </cell>
          <cell r="F152">
            <v>3.9345842244326317</v>
          </cell>
          <cell r="G152">
            <v>4.3940495825935457</v>
          </cell>
          <cell r="H152">
            <v>4.614758352413598</v>
          </cell>
          <cell r="I152">
            <v>27.581187899665654</v>
          </cell>
          <cell r="J152">
            <v>28.404364079162001</v>
          </cell>
          <cell r="K152">
            <v>30.495233165260917</v>
          </cell>
          <cell r="L152">
            <v>30.393296030048884</v>
          </cell>
          <cell r="M152">
            <v>30.101303550018539</v>
          </cell>
          <cell r="N152">
            <v>31.751928299349927</v>
          </cell>
          <cell r="O152">
            <v>31.975389391602935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691.63870585531095</v>
          </cell>
          <cell r="E153">
            <v>659.57684045509495</v>
          </cell>
          <cell r="F153">
            <v>602.80365338664797</v>
          </cell>
          <cell r="G153">
            <v>518.40418818041701</v>
          </cell>
          <cell r="H153">
            <v>372.68384937619697</v>
          </cell>
          <cell r="I153">
            <v>210.60837703120001</v>
          </cell>
          <cell r="J153">
            <v>101.14696487702</v>
          </cell>
          <cell r="K153">
            <v>1.0282103101353899E-3</v>
          </cell>
          <cell r="L153">
            <v>3.84916309001239E-3</v>
          </cell>
          <cell r="M153">
            <v>4.1001408517400001E-3</v>
          </cell>
          <cell r="N153">
            <v>4.1933431563056798E-3</v>
          </cell>
          <cell r="O153">
            <v>5.5675898909274798E-3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9.227782000474253</v>
          </cell>
          <cell r="E154">
            <v>8.8000154484622968</v>
          </cell>
          <cell r="F154">
            <v>8.0425674340293156</v>
          </cell>
          <cell r="G154">
            <v>7.1393121257347998</v>
          </cell>
          <cell r="H154">
            <v>5.1953023483995739</v>
          </cell>
          <cell r="I154">
            <v>3.0328921845129755</v>
          </cell>
          <cell r="J154">
            <v>1.5724745732812193</v>
          </cell>
          <cell r="K154">
            <v>0.22767381597182471</v>
          </cell>
          <cell r="L154">
            <v>0.25308219498226642</v>
          </cell>
          <cell r="M154">
            <v>0.25446575682467065</v>
          </cell>
          <cell r="N154">
            <v>0.25458499430556963</v>
          </cell>
          <cell r="O154">
            <v>0.27411463911168199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9.3845143263949886</v>
          </cell>
          <cell r="E155">
            <v>8.9494822314124107</v>
          </cell>
          <cell r="F155">
            <v>8.1791540486655006</v>
          </cell>
          <cell r="G155">
            <v>7.0339781299920849</v>
          </cell>
          <cell r="H155">
            <v>5.0567686482523211</v>
          </cell>
          <cell r="I155">
            <v>2.8576441930963385</v>
          </cell>
          <cell r="J155">
            <v>1.3724147201766601</v>
          </cell>
          <cell r="K155">
            <v>1.3951293217576571E-5</v>
          </cell>
          <cell r="L155">
            <v>5.222745033938121E-5</v>
          </cell>
          <cell r="M155">
            <v>5.5632847377747627E-5</v>
          </cell>
          <cell r="N155">
            <v>5.6897464807403993E-5</v>
          </cell>
          <cell r="O155">
            <v>7.5543960528188432E-5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1.5041129524948251E-5</v>
          </cell>
          <cell r="G156">
            <v>0.22661868395260695</v>
          </cell>
          <cell r="H156">
            <v>0.22677503711037217</v>
          </cell>
          <cell r="I156">
            <v>0.22678770826096981</v>
          </cell>
          <cell r="J156">
            <v>0.22680364570760195</v>
          </cell>
          <cell r="K156">
            <v>0.23155184367895865</v>
          </cell>
          <cell r="L156">
            <v>0.2573491674880074</v>
          </cell>
          <cell r="M156">
            <v>0.25873218207665644</v>
          </cell>
          <cell r="N156">
            <v>0.25885130882055013</v>
          </cell>
          <cell r="O156">
            <v>0.27867747648441993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9.4000212598623035E-4</v>
          </cell>
          <cell r="G157">
            <v>1.0170119279827223E-3</v>
          </cell>
          <cell r="H157">
            <v>1.187861844301495E-2</v>
          </cell>
          <cell r="I157">
            <v>1.3573821573681715E-2</v>
          </cell>
          <cell r="J157">
            <v>0.32342069833015896</v>
          </cell>
          <cell r="K157">
            <v>0.36909499023083864</v>
          </cell>
          <cell r="L157">
            <v>0.49374799010309556</v>
          </cell>
          <cell r="M157">
            <v>0.49217685108144033</v>
          </cell>
          <cell r="N157">
            <v>0.49651398121136586</v>
          </cell>
          <cell r="O157">
            <v>0.40831935272163217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9.4117787323109222E-4</v>
          </cell>
          <cell r="G158">
            <v>1.0182002030539722E-3</v>
          </cell>
          <cell r="H158">
            <v>1.1881313400940403E-2</v>
          </cell>
          <cell r="I158">
            <v>1.3576568180240499E-2</v>
          </cell>
          <cell r="J158">
            <v>0.32344364864901715</v>
          </cell>
          <cell r="K158">
            <v>0.36911968238822829</v>
          </cell>
          <cell r="L158">
            <v>0.49377253295975404</v>
          </cell>
          <cell r="M158">
            <v>0.49220124358369277</v>
          </cell>
          <cell r="N158">
            <v>0.49653920089401393</v>
          </cell>
          <cell r="O158">
            <v>0.40834398435236663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1.2881023674782299E-4</v>
          </cell>
          <cell r="E159">
            <v>2.4430468109606899E-6</v>
          </cell>
          <cell r="F159">
            <v>2.9309469723680999E-4</v>
          </cell>
          <cell r="G159">
            <v>1.49092484647789E-4</v>
          </cell>
          <cell r="H159">
            <v>3.5204499010760598E-3</v>
          </cell>
          <cell r="I159">
            <v>6.4218801213048403E-4</v>
          </cell>
          <cell r="J159">
            <v>4.71484382238977E-2</v>
          </cell>
          <cell r="K159">
            <v>9.3273300037593192E-3</v>
          </cell>
          <cell r="L159">
            <v>7.0067372164761398E-3</v>
          </cell>
          <cell r="M159">
            <v>4.1322597424795299E-2</v>
          </cell>
          <cell r="N159">
            <v>1.0193375433280799E-2</v>
          </cell>
          <cell r="O159">
            <v>6.5614005163134401E-3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1.2881023674782299E-4</v>
          </cell>
          <cell r="E160">
            <v>3.5455745498390008E-6</v>
          </cell>
          <cell r="F160">
            <v>2.95355502138727E-4</v>
          </cell>
          <cell r="G160">
            <v>3.2362876391463897E-4</v>
          </cell>
          <cell r="H160">
            <v>3.7548882423587438E-3</v>
          </cell>
          <cell r="I160">
            <v>3.8811504794951197E-3</v>
          </cell>
          <cell r="J160">
            <v>5.0621366394147174E-2</v>
          </cell>
          <cell r="K160">
            <v>5.6473549338511293E-2</v>
          </cell>
          <cell r="L160">
            <v>5.5923385052254464E-2</v>
          </cell>
          <cell r="M160">
            <v>5.5970359541090225E-2</v>
          </cell>
          <cell r="N160">
            <v>5.5946074878160029E-2</v>
          </cell>
          <cell r="O160">
            <v>5.6028234071765604E-2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9.2496949268863933E-4</v>
          </cell>
          <cell r="E161">
            <v>1.8610881445946928E-2</v>
          </cell>
          <cell r="F161">
            <v>1.8609476265081863E-2</v>
          </cell>
          <cell r="G161">
            <v>1.8613583442641E-2</v>
          </cell>
          <cell r="H161">
            <v>1.8619292746691735E-2</v>
          </cell>
          <cell r="I161">
            <v>1.8639246803092036E-2</v>
          </cell>
          <cell r="J161">
            <v>1.8643045643648475E-2</v>
          </cell>
          <cell r="K161">
            <v>1.2373491710570558E-2</v>
          </cell>
          <cell r="L161">
            <v>2.947762192475585E-3</v>
          </cell>
          <cell r="M161">
            <v>2.9576389317846402E-3</v>
          </cell>
          <cell r="N161">
            <v>2.9598309736555421E-3</v>
          </cell>
          <cell r="O161">
            <v>2.9419470650540705E-3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9.2496949268863933E-4</v>
          </cell>
          <cell r="E162">
            <v>1.8610881445946928E-2</v>
          </cell>
          <cell r="F162">
            <v>1.8609476265081863E-2</v>
          </cell>
          <cell r="G162">
            <v>1.8613583442641E-2</v>
          </cell>
          <cell r="H162">
            <v>1.8619292746691735E-2</v>
          </cell>
          <cell r="I162">
            <v>1.8639246803092036E-2</v>
          </cell>
          <cell r="J162">
            <v>1.8643045643648475E-2</v>
          </cell>
          <cell r="K162">
            <v>1.2373491710570558E-2</v>
          </cell>
          <cell r="L162">
            <v>2.947762192475585E-3</v>
          </cell>
          <cell r="M162">
            <v>2.9576389317846402E-3</v>
          </cell>
          <cell r="N162">
            <v>2.9598309736555421E-3</v>
          </cell>
          <cell r="O162">
            <v>2.9419470650540705E-3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6.3702708464277499E-5</v>
          </cell>
          <cell r="E163">
            <v>1.2493479102387399E-3</v>
          </cell>
          <cell r="F163">
            <v>2.4722661162873499E-7</v>
          </cell>
          <cell r="G163">
            <v>3.57436402745566E-7</v>
          </cell>
          <cell r="H163">
            <v>4.9504896804157703E-7</v>
          </cell>
          <cell r="I163">
            <v>1.49283405161652E-6</v>
          </cell>
          <cell r="J163">
            <v>3.5192217504679899E-7</v>
          </cell>
          <cell r="K163">
            <v>5.1661481640093201E-6</v>
          </cell>
          <cell r="L163">
            <v>1.99237052360152E-4</v>
          </cell>
          <cell r="M163">
            <v>1.03552462494317E-6</v>
          </cell>
          <cell r="N163">
            <v>7.8581849135534399E-7</v>
          </cell>
          <cell r="O163">
            <v>1.5509174497392801E-7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6.3702708464277499E-5</v>
          </cell>
          <cell r="E164">
            <v>1.3130506187030201E-3</v>
          </cell>
          <cell r="F164">
            <v>1.31329784531465E-3</v>
          </cell>
          <cell r="G164">
            <v>1.31365528171739E-3</v>
          </cell>
          <cell r="H164">
            <v>1.31415033068543E-3</v>
          </cell>
          <cell r="I164">
            <v>1.31564316473705E-3</v>
          </cell>
          <cell r="J164">
            <v>1.3159950869121001E-3</v>
          </cell>
          <cell r="K164">
            <v>8.7300975811248002E-4</v>
          </cell>
          <cell r="L164">
            <v>2.070795890079E-4</v>
          </cell>
          <cell r="M164">
            <v>2.07778530343809E-4</v>
          </cell>
          <cell r="N164">
            <v>2.0792328076681699E-4</v>
          </cell>
          <cell r="O164">
            <v>2.0673155756048E-4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1.6088647383648254E-3</v>
          </cell>
          <cell r="G165">
            <v>1.4417809631227223E-3</v>
          </cell>
          <cell r="H165">
            <v>1.4572384157006634E-3</v>
          </cell>
          <cell r="I165">
            <v>1.4977260800307245E-3</v>
          </cell>
          <cell r="J165">
            <v>1.5235937134861811E-3</v>
          </cell>
          <cell r="K165">
            <v>1.5409468634591092E-3</v>
          </cell>
          <cell r="L165">
            <v>1.9860003307926016E-2</v>
          </cell>
          <cell r="M165">
            <v>1.9795773549261948E-2</v>
          </cell>
          <cell r="N165">
            <v>1.5665585796390225</v>
          </cell>
          <cell r="O165">
            <v>3.0902519778886939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1.6088647383648254E-3</v>
          </cell>
          <cell r="G166">
            <v>1.4417809631227223E-3</v>
          </cell>
          <cell r="H166">
            <v>1.4572384157006634E-3</v>
          </cell>
          <cell r="I166">
            <v>1.4977260800307245E-3</v>
          </cell>
          <cell r="J166">
            <v>1.5235937134861811E-3</v>
          </cell>
          <cell r="K166">
            <v>1.5409468634591092E-3</v>
          </cell>
          <cell r="L166">
            <v>1.9860003307926016E-2</v>
          </cell>
          <cell r="M166">
            <v>1.9795773549261948E-2</v>
          </cell>
          <cell r="N166">
            <v>1.5665585796390225</v>
          </cell>
          <cell r="O166">
            <v>3.0902519778886939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4.3739687643911399E-7</v>
          </cell>
          <cell r="F167">
            <v>1.33984625914052E-4</v>
          </cell>
          <cell r="G167">
            <v>6.3257131679033904E-7</v>
          </cell>
          <cell r="H167">
            <v>1.2869857670329799E-6</v>
          </cell>
          <cell r="I167">
            <v>1.2592027632523501E-6</v>
          </cell>
          <cell r="J167">
            <v>1.0973418370667601E-6</v>
          </cell>
          <cell r="K167">
            <v>1.12604528583641E-6</v>
          </cell>
          <cell r="L167">
            <v>1.47544336425131E-3</v>
          </cell>
          <cell r="M167">
            <v>3.97256983556667E-6</v>
          </cell>
          <cell r="N167">
            <v>0.249646657828137</v>
          </cell>
          <cell r="O167">
            <v>0.27479739311812901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4.3739687643911399E-7</v>
          </cell>
          <cell r="F168">
            <v>1.3435079180856014E-4</v>
          </cell>
          <cell r="G168">
            <v>1.3481783463267495E-4</v>
          </cell>
          <cell r="H168">
            <v>1.3591553712051193E-4</v>
          </cell>
          <cell r="I168">
            <v>1.3687902610673682E-4</v>
          </cell>
          <cell r="J168">
            <v>1.3769445362824735E-4</v>
          </cell>
          <cell r="K168">
            <v>1.3841296446145198E-4</v>
          </cell>
          <cell r="L168">
            <v>1.6137734946489726E-3</v>
          </cell>
          <cell r="M168">
            <v>1.6174797897300218E-3</v>
          </cell>
          <cell r="N168">
            <v>0.25126406492064846</v>
          </cell>
          <cell r="O168">
            <v>0.52606149438901939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8.0897923294236075E-4</v>
          </cell>
          <cell r="E169">
            <v>6.8140935157272658E-3</v>
          </cell>
          <cell r="F169">
            <v>6.8144608170266335E-3</v>
          </cell>
          <cell r="G169">
            <v>6.8185586539386391E-3</v>
          </cell>
          <cell r="H169">
            <v>6.8244441241568079E-3</v>
          </cell>
          <cell r="I169">
            <v>6.8449620496000294E-3</v>
          </cell>
          <cell r="J169">
            <v>6.8486780915378237E-3</v>
          </cell>
          <cell r="K169">
            <v>4.496061242305548E-3</v>
          </cell>
          <cell r="L169">
            <v>2.5177669090969091E-3</v>
          </cell>
          <cell r="M169">
            <v>2.5290092182684008E-3</v>
          </cell>
          <cell r="N169">
            <v>2.5318134323002702E-3</v>
          </cell>
          <cell r="O169">
            <v>2.5134200118081831E-3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8.0897923294236075E-4</v>
          </cell>
          <cell r="E170">
            <v>6.8140935157272658E-3</v>
          </cell>
          <cell r="F170">
            <v>6.8144608170266335E-3</v>
          </cell>
          <cell r="G170">
            <v>6.8185586539386391E-3</v>
          </cell>
          <cell r="H170">
            <v>6.8244441241568079E-3</v>
          </cell>
          <cell r="I170">
            <v>6.8449620496000294E-3</v>
          </cell>
          <cell r="J170">
            <v>6.8486780915378237E-3</v>
          </cell>
          <cell r="K170">
            <v>4.496061242305548E-3</v>
          </cell>
          <cell r="L170">
            <v>2.5177669090969091E-3</v>
          </cell>
          <cell r="M170">
            <v>2.5290092182684008E-3</v>
          </cell>
          <cell r="N170">
            <v>2.5318134323002702E-3</v>
          </cell>
          <cell r="O170">
            <v>2.5134200118081831E-3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5.5505629598359102E-5</v>
          </cell>
          <cell r="E171">
            <v>4.2424155069175799E-4</v>
          </cell>
          <cell r="F171">
            <v>2.51711465179069E-7</v>
          </cell>
          <cell r="G171">
            <v>3.63200862661619E-7</v>
          </cell>
          <cell r="H171">
            <v>5.0662477047437997E-7</v>
          </cell>
          <cell r="I171">
            <v>1.5381249973861201E-6</v>
          </cell>
          <cell r="J171">
            <v>3.4756733602649398E-7</v>
          </cell>
          <cell r="K171">
            <v>8.2379513444345798E-6</v>
          </cell>
          <cell r="L171">
            <v>1.65727778973051E-4</v>
          </cell>
          <cell r="M171">
            <v>1.13742783224851E-6</v>
          </cell>
          <cell r="N171">
            <v>8.46177209548173E-7</v>
          </cell>
          <cell r="O171">
            <v>1.5737271105575999E-7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5.5505629598359102E-5</v>
          </cell>
          <cell r="E172">
            <v>4.7974718029011702E-4</v>
          </cell>
          <cell r="F172">
            <v>4.79998891755296E-4</v>
          </cell>
          <cell r="G172">
            <v>4.8036209261795797E-4</v>
          </cell>
          <cell r="H172">
            <v>4.8086871738843199E-4</v>
          </cell>
          <cell r="I172">
            <v>4.82406842385818E-4</v>
          </cell>
          <cell r="J172">
            <v>4.82754409721845E-4</v>
          </cell>
          <cell r="K172">
            <v>3.1651060610157701E-4</v>
          </cell>
          <cell r="L172">
            <v>1.7670020997139201E-4</v>
          </cell>
          <cell r="M172">
            <v>1.77495475253621E-4</v>
          </cell>
          <cell r="N172">
            <v>1.77683968624589E-4</v>
          </cell>
          <cell r="O172">
            <v>1.7645427540636499E-4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28.619793296517958</v>
          </cell>
          <cell r="E173">
            <v>23.918250281906332</v>
          </cell>
          <cell r="F173">
            <v>28.97922954116035</v>
          </cell>
          <cell r="G173">
            <v>20.902572087490658</v>
          </cell>
          <cell r="H173">
            <v>10.348869380022212</v>
          </cell>
          <cell r="I173">
            <v>6.2511789574488041</v>
          </cell>
          <cell r="J173">
            <v>3.5526950648913993</v>
          </cell>
          <cell r="K173">
            <v>1.8646241421395393</v>
          </cell>
          <cell r="L173">
            <v>0.57846188627846384</v>
          </cell>
          <cell r="M173">
            <v>0.76756681844962937</v>
          </cell>
          <cell r="N173">
            <v>0.54420078680720985</v>
          </cell>
          <cell r="O173">
            <v>0.46487601422116642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2005.1548603265601</v>
          </cell>
          <cell r="E174">
            <v>1674.2906753182899</v>
          </cell>
          <cell r="F174">
            <v>2025.9044056171799</v>
          </cell>
          <cell r="G174">
            <v>1458.0909080239901</v>
          </cell>
          <cell r="H174">
            <v>720.331815546592</v>
          </cell>
          <cell r="I174">
            <v>434.16868457953098</v>
          </cell>
          <cell r="J174">
            <v>246.21437903546101</v>
          </cell>
          <cell r="K174">
            <v>128.94595805363099</v>
          </cell>
          <cell r="L174">
            <v>40.002872663710001</v>
          </cell>
          <cell r="M174">
            <v>53.080208787599503</v>
          </cell>
          <cell r="N174">
            <v>37.633585365829902</v>
          </cell>
          <cell r="O174">
            <v>32.147971097875001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35.552391140541872</v>
          </cell>
          <cell r="E175">
            <v>29.686004881530025</v>
          </cell>
          <cell r="F175">
            <v>35.92029087973723</v>
          </cell>
          <cell r="G175">
            <v>25.852675674184205</v>
          </cell>
          <cell r="H175">
            <v>12.771840701180711</v>
          </cell>
          <cell r="I175">
            <v>7.6980263223321153</v>
          </cell>
          <cell r="J175">
            <v>4.3655031743875998</v>
          </cell>
          <cell r="K175">
            <v>2.2862758520147421</v>
          </cell>
          <cell r="L175">
            <v>0.70927079190975084</v>
          </cell>
          <cell r="M175">
            <v>0.94113845368084204</v>
          </cell>
          <cell r="N175">
            <v>0.66726215187641669</v>
          </cell>
          <cell r="O175">
            <v>0.5699994875509754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4.5507578302590702E-4</v>
          </cell>
          <cell r="F176">
            <v>3.6587164443953199E-2</v>
          </cell>
          <cell r="G176">
            <v>2.1013911701775299E-4</v>
          </cell>
          <cell r="H176">
            <v>0.22375108620838</v>
          </cell>
          <cell r="I176">
            <v>0.154683089720177</v>
          </cell>
          <cell r="J176">
            <v>1.5750190503946001E-4</v>
          </cell>
          <cell r="K176">
            <v>7.0503140839668697E-4</v>
          </cell>
          <cell r="L176">
            <v>3.2418134664979198E-2</v>
          </cell>
          <cell r="M176">
            <v>3.1350326372923003E-2</v>
          </cell>
          <cell r="N176">
            <v>6.0357391677832105E-4</v>
          </cell>
          <cell r="O176">
            <v>1.33646966186566E-2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1.5570115299550176</v>
          </cell>
          <cell r="F177">
            <v>1.5935248824653838</v>
          </cell>
          <cell r="G177">
            <v>1.5792474238749841</v>
          </cell>
          <cell r="H177">
            <v>0.6601895639105414</v>
          </cell>
          <cell r="I177">
            <v>0.38608060276717587</v>
          </cell>
          <cell r="J177">
            <v>0.23958588170617798</v>
          </cell>
          <cell r="K177">
            <v>0.15018857004844452</v>
          </cell>
          <cell r="L177">
            <v>5.5964484604190221E-2</v>
          </cell>
          <cell r="M177">
            <v>6.4239926386143661E-2</v>
          </cell>
          <cell r="N177">
            <v>5.2617965619423709E-2</v>
          </cell>
          <cell r="O177">
            <v>4.4529008309475503E-2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2.1551327429979301E-2</v>
          </cell>
          <cell r="F178">
            <v>1.7077674016394456E-2</v>
          </cell>
          <cell r="G178">
            <v>2.3966249728042042E-2</v>
          </cell>
          <cell r="H178">
            <v>3.9212341360444082E-2</v>
          </cell>
          <cell r="I178">
            <v>5.0461155229733407E-2</v>
          </cell>
          <cell r="J178">
            <v>4.8464827444573838E-2</v>
          </cell>
          <cell r="K178">
            <v>7.7351548959219635E-3</v>
          </cell>
          <cell r="L178">
            <v>6.0765530130465267E-3</v>
          </cell>
          <cell r="M178">
            <v>1.1131146213805614E-2</v>
          </cell>
          <cell r="N178">
            <v>1.9692504518111428E-3</v>
          </cell>
          <cell r="O178">
            <v>9.5131336198318629E-3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2.1551327429979301E-2</v>
          </cell>
          <cell r="F179">
            <v>1.7077674016394456E-2</v>
          </cell>
          <cell r="G179">
            <v>2.3966249728042042E-2</v>
          </cell>
          <cell r="H179">
            <v>3.9212341360444082E-2</v>
          </cell>
          <cell r="I179">
            <v>5.0461155229733407E-2</v>
          </cell>
          <cell r="J179">
            <v>4.8464827444573838E-2</v>
          </cell>
          <cell r="K179">
            <v>7.7351548959219635E-3</v>
          </cell>
          <cell r="L179">
            <v>6.0765530130465267E-3</v>
          </cell>
          <cell r="M179">
            <v>1.1131146213805614E-2</v>
          </cell>
          <cell r="N179">
            <v>1.9692504518111428E-3</v>
          </cell>
          <cell r="O179">
            <v>9.5131336198318629E-3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3.4362769413743702E-3</v>
          </cell>
          <cell r="F180">
            <v>4.7549733933975298E-4</v>
          </cell>
          <cell r="G180">
            <v>4.97422687048101E-4</v>
          </cell>
          <cell r="H180">
            <v>4.2498843115926404E-3</v>
          </cell>
          <cell r="I180">
            <v>3.0429287663950601E-3</v>
          </cell>
          <cell r="J180">
            <v>4.7376929215401802E-4</v>
          </cell>
          <cell r="K180">
            <v>5.5041027576840397E-4</v>
          </cell>
          <cell r="L180">
            <v>8.5741939309194105E-4</v>
          </cell>
          <cell r="M180">
            <v>2.1350362287644899E-3</v>
          </cell>
          <cell r="N180">
            <v>8.2549478411817403E-5</v>
          </cell>
          <cell r="O180">
            <v>3.3691080008349302E-3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3.4362769413743702E-3</v>
          </cell>
          <cell r="F181">
            <v>3.9117742807141297E-3</v>
          </cell>
          <cell r="G181">
            <v>4.4091969677622304E-3</v>
          </cell>
          <cell r="H181">
            <v>6.9833595199950797E-3</v>
          </cell>
          <cell r="I181">
            <v>7.7954556462620402E-3</v>
          </cell>
          <cell r="J181">
            <v>7.7665823701417204E-3</v>
          </cell>
          <cell r="K181">
            <v>4.0671083343174798E-3</v>
          </cell>
          <cell r="L181">
            <v>2.2863851093600702E-3</v>
          </cell>
          <cell r="M181">
            <v>3.54286589762484E-3</v>
          </cell>
          <cell r="N181">
            <v>2.9006811409182198E-3</v>
          </cell>
          <cell r="O181">
            <v>5.5866937080112401E-3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1.4011510710049628</v>
          </cell>
          <cell r="E182">
            <v>1.6078213745429701</v>
          </cell>
          <cell r="F182">
            <v>1.6078213889518178</v>
          </cell>
          <cell r="G182">
            <v>1.6078233458755125</v>
          </cell>
          <cell r="H182">
            <v>1.6078325011350789</v>
          </cell>
          <cell r="I182">
            <v>1.607842572084285</v>
          </cell>
          <cell r="J182">
            <v>1.607854148653981</v>
          </cell>
          <cell r="K182">
            <v>1.607860319050521</v>
          </cell>
          <cell r="L182">
            <v>1.6078640778411697</v>
          </cell>
          <cell r="M182">
            <v>1.6078692739545024</v>
          </cell>
          <cell r="N182">
            <v>1.6078880822379911</v>
          </cell>
          <cell r="O182">
            <v>1.6079263427443997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1.4011510710049628</v>
          </cell>
          <cell r="E183">
            <v>1.6078213745429701</v>
          </cell>
          <cell r="F183">
            <v>1.6078213889518178</v>
          </cell>
          <cell r="G183">
            <v>1.6078233458755125</v>
          </cell>
          <cell r="H183">
            <v>1.6078325011350789</v>
          </cell>
          <cell r="I183">
            <v>1.607842572084285</v>
          </cell>
          <cell r="J183">
            <v>1.607854148653981</v>
          </cell>
          <cell r="K183">
            <v>1.607860319050521</v>
          </cell>
          <cell r="L183">
            <v>1.6078640778411697</v>
          </cell>
          <cell r="M183">
            <v>1.6078692739545024</v>
          </cell>
          <cell r="N183">
            <v>1.6078880822379911</v>
          </cell>
          <cell r="O183">
            <v>1.6079263427443997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1.5568345233388474</v>
          </cell>
          <cell r="E184">
            <v>1.7864681939366334</v>
          </cell>
          <cell r="F184">
            <v>1.7864682099464628</v>
          </cell>
          <cell r="G184">
            <v>1.7864703843061245</v>
          </cell>
          <cell r="H184">
            <v>1.7864805568167537</v>
          </cell>
          <cell r="I184">
            <v>1.7864917467603179</v>
          </cell>
          <cell r="J184">
            <v>1.7865046096155361</v>
          </cell>
          <cell r="K184">
            <v>1.7865114656116903</v>
          </cell>
          <cell r="L184">
            <v>1.7865156420457431</v>
          </cell>
          <cell r="M184">
            <v>1.7865214155050022</v>
          </cell>
          <cell r="N184">
            <v>1.7865423135977663</v>
          </cell>
          <cell r="O184">
            <v>1.7865848252715559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1.8490084507084799E-5</v>
          </cell>
          <cell r="E185">
            <v>1.4797617297457599E-2</v>
          </cell>
          <cell r="F185">
            <v>1.27126028228704E-5</v>
          </cell>
          <cell r="G185">
            <v>9.9795821453476207E-6</v>
          </cell>
          <cell r="H185">
            <v>8.1460697454511302E-2</v>
          </cell>
          <cell r="I185">
            <v>3.2575835262073603E-2</v>
          </cell>
          <cell r="J185">
            <v>2.77933924002981E-5</v>
          </cell>
          <cell r="K185">
            <v>8.2424945955376097E-2</v>
          </cell>
          <cell r="L185">
            <v>2.6445553611151501E-2</v>
          </cell>
          <cell r="M185">
            <v>5.0524746150326996E-3</v>
          </cell>
          <cell r="N185">
            <v>7.6615236009537804E-2</v>
          </cell>
          <cell r="O185">
            <v>3.4030442747028301E-2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9.9717546204787677E-2</v>
          </cell>
          <cell r="E186">
            <v>0.11451481501142384</v>
          </cell>
          <cell r="F186">
            <v>0.11452338846882597</v>
          </cell>
          <cell r="G186">
            <v>0.11452758483436634</v>
          </cell>
          <cell r="H186">
            <v>0.1149158069594175</v>
          </cell>
          <cell r="I186">
            <v>0.11404270163757699</v>
          </cell>
          <cell r="J186">
            <v>0.11405978789881059</v>
          </cell>
          <cell r="K186">
            <v>0.11502074780402878</v>
          </cell>
          <cell r="L186">
            <v>0.11389178516851689</v>
          </cell>
          <cell r="M186">
            <v>0.11391522669161241</v>
          </cell>
          <cell r="N186">
            <v>0.11431860630929913</v>
          </cell>
          <cell r="O186">
            <v>0.11568928371823375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2.2296670314276758E-3</v>
          </cell>
          <cell r="F187">
            <v>2.2308816690763452E-3</v>
          </cell>
          <cell r="G187">
            <v>2.2351209961726645E-3</v>
          </cell>
          <cell r="H187">
            <v>2.2413353607318386E-3</v>
          </cell>
          <cell r="I187">
            <v>2.2601318113857297E-3</v>
          </cell>
          <cell r="J187">
            <v>2.2634961410235048E-3</v>
          </cell>
          <cell r="K187">
            <v>1.9603934998020469E-3</v>
          </cell>
          <cell r="L187">
            <v>1.7165131241293468E-3</v>
          </cell>
          <cell r="M187">
            <v>1.731936704084407E-3</v>
          </cell>
          <cell r="N187">
            <v>1.7395483747142063E-3</v>
          </cell>
          <cell r="O187">
            <v>1.7227056736166242E-3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2.2296670314276758E-3</v>
          </cell>
          <cell r="F188">
            <v>2.2308816690763452E-3</v>
          </cell>
          <cell r="G188">
            <v>2.2351209961726645E-3</v>
          </cell>
          <cell r="H188">
            <v>2.2413353607318386E-3</v>
          </cell>
          <cell r="I188">
            <v>2.2601318113857297E-3</v>
          </cell>
          <cell r="J188">
            <v>2.2634961410235048E-3</v>
          </cell>
          <cell r="K188">
            <v>1.9603934998020469E-3</v>
          </cell>
          <cell r="L188">
            <v>1.7165131241293468E-3</v>
          </cell>
          <cell r="M188">
            <v>1.731936704084407E-3</v>
          </cell>
          <cell r="N188">
            <v>1.7395483747142063E-3</v>
          </cell>
          <cell r="O188">
            <v>1.7227056736166242E-3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1.55819628987617E-4</v>
          </cell>
          <cell r="F189">
            <v>2.6495115127716299E-7</v>
          </cell>
          <cell r="G189">
            <v>3.7585630237868102E-7</v>
          </cell>
          <cell r="H189">
            <v>5.29467601700487E-7</v>
          </cell>
          <cell r="I189">
            <v>1.4180400824756299E-6</v>
          </cell>
          <cell r="J189">
            <v>3.2314138037059099E-7</v>
          </cell>
          <cell r="K189">
            <v>2.92780525874653E-5</v>
          </cell>
          <cell r="L189">
            <v>8.8185516461665803E-5</v>
          </cell>
          <cell r="M189">
            <v>1.44527113658406E-6</v>
          </cell>
          <cell r="N189">
            <v>1.18698628229076E-6</v>
          </cell>
          <cell r="O189">
            <v>1.6576332555680599E-7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1.55819628987617E-4</v>
          </cell>
          <cell r="F190">
            <v>1.56084580138894E-4</v>
          </cell>
          <cell r="G190">
            <v>1.5646043644127299E-4</v>
          </cell>
          <cell r="H190">
            <v>1.5698990404297301E-4</v>
          </cell>
          <cell r="I190">
            <v>1.5840794412544899E-4</v>
          </cell>
          <cell r="J190">
            <v>1.5873108550581899E-4</v>
          </cell>
          <cell r="K190">
            <v>1.37346385661185E-4</v>
          </cell>
          <cell r="L190">
            <v>1.20089659653554E-4</v>
          </cell>
          <cell r="M190">
            <v>1.2117948925026199E-4</v>
          </cell>
          <cell r="N190">
            <v>1.2170879411874299E-4</v>
          </cell>
          <cell r="O190">
            <v>1.20584731173933E-4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1.0546706291764945E-3</v>
          </cell>
          <cell r="F191">
            <v>1.056505886589254E-3</v>
          </cell>
          <cell r="G191">
            <v>1.0609213007611285E-3</v>
          </cell>
          <cell r="H191">
            <v>1.0674864634571716E-3</v>
          </cell>
          <cell r="I191">
            <v>1.0822618168864237E-3</v>
          </cell>
          <cell r="J191">
            <v>1.0852737099283011E-3</v>
          </cell>
          <cell r="K191">
            <v>1.3360324207342326E-3</v>
          </cell>
          <cell r="L191">
            <v>1.1256951622843113E-3</v>
          </cell>
          <cell r="M191">
            <v>1.1468267503834714E-3</v>
          </cell>
          <cell r="N191">
            <v>1.173026515208614E-3</v>
          </cell>
          <cell r="O191">
            <v>1.1597664885933873E-3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1.0546706291764945E-3</v>
          </cell>
          <cell r="F192">
            <v>1.056505886589254E-3</v>
          </cell>
          <cell r="G192">
            <v>1.0609213007611285E-3</v>
          </cell>
          <cell r="H192">
            <v>1.0674864634571716E-3</v>
          </cell>
          <cell r="I192">
            <v>1.0822618168864237E-3</v>
          </cell>
          <cell r="J192">
            <v>1.0852737099283011E-3</v>
          </cell>
          <cell r="K192">
            <v>1.3360324207342326E-3</v>
          </cell>
          <cell r="L192">
            <v>1.1256951622843113E-3</v>
          </cell>
          <cell r="M192">
            <v>1.1468267503834714E-3</v>
          </cell>
          <cell r="N192">
            <v>1.173026515208614E-3</v>
          </cell>
          <cell r="O192">
            <v>1.1597664885933873E-3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7.2821077778485095E-5</v>
          </cell>
          <cell r="F193">
            <v>2.8531585502280998E-7</v>
          </cell>
          <cell r="G193">
            <v>3.8928949762034199E-7</v>
          </cell>
          <cell r="H193">
            <v>5.5390701488861997E-7</v>
          </cell>
          <cell r="I193">
            <v>1.13430686240614E-6</v>
          </cell>
          <cell r="J193">
            <v>2.9851136636995701E-7</v>
          </cell>
          <cell r="K193">
            <v>4.14288838210017E-5</v>
          </cell>
          <cell r="L193">
            <v>3.4555476170666398E-5</v>
          </cell>
          <cell r="M193">
            <v>1.8644487183272499E-6</v>
          </cell>
          <cell r="N193">
            <v>2.4775031130739699E-6</v>
          </cell>
          <cell r="O193">
            <v>1.7975031534553799E-7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7.2821077778485095E-5</v>
          </cell>
          <cell r="F194">
            <v>7.3106393633508006E-5</v>
          </cell>
          <cell r="G194">
            <v>7.3495683131128298E-5</v>
          </cell>
          <cell r="H194">
            <v>7.4049590146016902E-5</v>
          </cell>
          <cell r="I194">
            <v>7.5183897008423094E-5</v>
          </cell>
          <cell r="J194">
            <v>7.5482408374793E-5</v>
          </cell>
          <cell r="K194">
            <v>9.3234453409178904E-5</v>
          </cell>
          <cell r="L194">
            <v>7.8342537720145703E-5</v>
          </cell>
          <cell r="M194">
            <v>7.9835533953659998E-5</v>
          </cell>
          <cell r="N194">
            <v>8.1679663422624604E-5</v>
          </cell>
          <cell r="O194">
            <v>8.0804573504784794E-5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3.1854846129537011E-4</v>
          </cell>
          <cell r="F195">
            <v>3.231195980126301E-4</v>
          </cell>
          <cell r="G195">
            <v>3.2912387280309576E-4</v>
          </cell>
          <cell r="H195">
            <v>3.3596246786582283E-4</v>
          </cell>
          <cell r="I195">
            <v>3.3815503001808207E-4</v>
          </cell>
          <cell r="J195">
            <v>3.400657449456938E-4</v>
          </cell>
          <cell r="K195">
            <v>5.5598456502420118E-4</v>
          </cell>
          <cell r="L195">
            <v>4.1016086384217489E-4</v>
          </cell>
          <cell r="M195">
            <v>4.6254118969882763E-4</v>
          </cell>
          <cell r="N195">
            <v>5.2740563113059006E-4</v>
          </cell>
          <cell r="O195">
            <v>5.2581887519460413E-4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3.1854846129537011E-4</v>
          </cell>
          <cell r="F196">
            <v>3.231195980126301E-4</v>
          </cell>
          <cell r="G196">
            <v>3.2912387280309576E-4</v>
          </cell>
          <cell r="H196">
            <v>3.3596246786582283E-4</v>
          </cell>
          <cell r="I196">
            <v>3.3815503001808207E-4</v>
          </cell>
          <cell r="J196">
            <v>3.400657449456938E-4</v>
          </cell>
          <cell r="K196">
            <v>5.5598456502420118E-4</v>
          </cell>
          <cell r="L196">
            <v>4.1016086384217489E-4</v>
          </cell>
          <cell r="M196">
            <v>4.6254118969882763E-4</v>
          </cell>
          <cell r="N196">
            <v>5.2740563113059006E-4</v>
          </cell>
          <cell r="O196">
            <v>5.2581887519460413E-4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2.0815355148068099E-5</v>
          </cell>
          <cell r="F197">
            <v>4.4382574102779198E-7</v>
          </cell>
          <cell r="G197">
            <v>5.0473380296201197E-7</v>
          </cell>
          <cell r="H197">
            <v>5.7241755979191204E-7</v>
          </cell>
          <cell r="I197">
            <v>2.4491525141304601E-7</v>
          </cell>
          <cell r="J197">
            <v>2.21291971592877E-7</v>
          </cell>
          <cell r="K197">
            <v>2.20778850263845E-5</v>
          </cell>
          <cell r="L197">
            <v>4.1430740169892904E-6</v>
          </cell>
          <cell r="M197">
            <v>4.2068776085905399E-6</v>
          </cell>
          <cell r="N197">
            <v>5.0921268079736003E-6</v>
          </cell>
          <cell r="O197">
            <v>2.4693585388469802E-7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2.0815355148068099E-5</v>
          </cell>
          <cell r="F198">
            <v>2.1259180889095899E-5</v>
          </cell>
          <cell r="G198">
            <v>2.17639146920579E-5</v>
          </cell>
          <cell r="H198">
            <v>2.2336332251849799E-5</v>
          </cell>
          <cell r="I198">
            <v>2.2581247503262801E-5</v>
          </cell>
          <cell r="J198">
            <v>2.28025394748557E-5</v>
          </cell>
          <cell r="K198">
            <v>3.81125789383643E-5</v>
          </cell>
          <cell r="L198">
            <v>2.7763623874209999E-5</v>
          </cell>
          <cell r="M198">
            <v>3.1466461434762199E-5</v>
          </cell>
          <cell r="N198">
            <v>3.6049216906840701E-5</v>
          </cell>
          <cell r="O198">
            <v>3.5988191285415501E-5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9.1578304097887031</v>
          </cell>
          <cell r="E199">
            <v>10.275930933785048</v>
          </cell>
          <cell r="F199">
            <v>10.276024238294589</v>
          </cell>
          <cell r="G199">
            <v>13.296467262765322</v>
          </cell>
          <cell r="H199">
            <v>21.045414510596498</v>
          </cell>
          <cell r="I199">
            <v>27.724527719808883</v>
          </cell>
          <cell r="J199">
            <v>27.728699636985482</v>
          </cell>
          <cell r="K199">
            <v>30.919043930314789</v>
          </cell>
          <cell r="L199">
            <v>30.919052092614912</v>
          </cell>
          <cell r="M199">
            <v>30.91906234945619</v>
          </cell>
          <cell r="N199">
            <v>30.919077936651988</v>
          </cell>
          <cell r="O199">
            <v>30.919113779352724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2.8618219496944786</v>
          </cell>
          <cell r="E200">
            <v>3.1585852754119972</v>
          </cell>
          <cell r="F200">
            <v>3.082807271488377</v>
          </cell>
          <cell r="G200">
            <v>3.8355194027207622</v>
          </cell>
          <cell r="H200">
            <v>5.8731389331897166</v>
          </cell>
          <cell r="I200">
            <v>7.4931155999483519</v>
          </cell>
          <cell r="J200">
            <v>7.297026220259335</v>
          </cell>
          <cell r="K200">
            <v>7.9279599821319993</v>
          </cell>
          <cell r="L200">
            <v>7.9279620750294608</v>
          </cell>
          <cell r="M200">
            <v>7.9279647049887645</v>
          </cell>
          <cell r="N200">
            <v>7.9279687017056357</v>
          </cell>
          <cell r="O200">
            <v>7.9279778921417243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9.1578304097887031</v>
          </cell>
          <cell r="E201">
            <v>10.275930933785048</v>
          </cell>
          <cell r="F201">
            <v>10.276024238294589</v>
          </cell>
          <cell r="G201">
            <v>13.296467262765322</v>
          </cell>
          <cell r="H201">
            <v>21.045414510596498</v>
          </cell>
          <cell r="I201">
            <v>27.724527719808883</v>
          </cell>
          <cell r="J201">
            <v>27.728699636985482</v>
          </cell>
          <cell r="K201">
            <v>30.919043930314789</v>
          </cell>
          <cell r="L201">
            <v>30.919052092614912</v>
          </cell>
          <cell r="M201">
            <v>30.91906234945619</v>
          </cell>
          <cell r="N201">
            <v>30.919077936651988</v>
          </cell>
          <cell r="O201">
            <v>30.919113779352724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1.87602888936145E-7</v>
          </cell>
          <cell r="E202">
            <v>9.0329894420714804E-2</v>
          </cell>
          <cell r="F202">
            <v>1.7832258439116601E-4</v>
          </cell>
          <cell r="G202">
            <v>0.244006516098216</v>
          </cell>
          <cell r="H202">
            <v>1.2181093021127101</v>
          </cell>
          <cell r="I202">
            <v>0.82809492239378102</v>
          </cell>
          <cell r="J202">
            <v>0.19796293434228701</v>
          </cell>
          <cell r="K202">
            <v>1.5038294173907101</v>
          </cell>
          <cell r="L202">
            <v>0.69526592363506601</v>
          </cell>
          <cell r="M202">
            <v>0.29909778391260999</v>
          </cell>
          <cell r="N202">
            <v>1.45790151855603</v>
          </cell>
          <cell r="O202">
            <v>0.74150590017579698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0.73983811552825385</v>
          </cell>
          <cell r="E203">
            <v>0.83016777836251865</v>
          </cell>
          <cell r="F203">
            <v>0.83034357156995964</v>
          </cell>
          <cell r="G203">
            <v>1.074347933539072</v>
          </cell>
          <cell r="H203">
            <v>1.7004326148665376</v>
          </cell>
          <cell r="I203">
            <v>2.2438206275315684</v>
          </cell>
          <cell r="J203">
            <v>2.2441638873282495</v>
          </cell>
          <cell r="K203">
            <v>2.5298811066067035</v>
          </cell>
          <cell r="L203">
            <v>2.4980623140990645</v>
          </cell>
          <cell r="M203">
            <v>2.4981863593350053</v>
          </cell>
          <cell r="N203">
            <v>2.4982065440394208</v>
          </cell>
          <cell r="O203">
            <v>2.4984972901636664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3.2399143418986944</v>
          </cell>
          <cell r="E204">
            <v>3.6354809365005387</v>
          </cell>
          <cell r="F204">
            <v>5.0800792533910402</v>
          </cell>
          <cell r="G204">
            <v>8.2388753359017262</v>
          </cell>
          <cell r="H204">
            <v>13.261486838791104</v>
          </cell>
          <cell r="I204">
            <v>16.853655129229203</v>
          </cell>
          <cell r="J204">
            <v>16.795119956345925</v>
          </cell>
          <cell r="K204">
            <v>16.696917238704049</v>
          </cell>
          <cell r="L204">
            <v>18.131422368240237</v>
          </cell>
          <cell r="M204">
            <v>19.979699454070197</v>
          </cell>
          <cell r="N204">
            <v>16.805682103278212</v>
          </cell>
          <cell r="O204">
            <v>18.79203914474077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1.1489057949995387</v>
          </cell>
          <cell r="E205">
            <v>1.2864405295472523</v>
          </cell>
          <cell r="F205">
            <v>1.7919150805612145</v>
          </cell>
          <cell r="G205">
            <v>2.890833451193588</v>
          </cell>
          <cell r="H205">
            <v>4.5261047231368989</v>
          </cell>
          <cell r="I205">
            <v>5.5992209731658527</v>
          </cell>
          <cell r="J205">
            <v>5.4796476203412459</v>
          </cell>
          <cell r="K205">
            <v>5.351576038046173</v>
          </cell>
          <cell r="L205">
            <v>5.8113533231539209</v>
          </cell>
          <cell r="M205">
            <v>6.4037498250224925</v>
          </cell>
          <cell r="N205">
            <v>5.3864365715635234</v>
          </cell>
          <cell r="O205">
            <v>6.0230894694681938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6.8148453933579402E-6</v>
          </cell>
          <cell r="E206">
            <v>3.2835599369601003E-2</v>
          </cell>
          <cell r="F206">
            <v>0.10109634821421799</v>
          </cell>
          <cell r="G206">
            <v>0.21592888490342199</v>
          </cell>
          <cell r="H206">
            <v>0.51462822773365502</v>
          </cell>
          <cell r="I206">
            <v>0.441327066932792</v>
          </cell>
          <cell r="J206">
            <v>0.181199950544111</v>
          </cell>
          <cell r="K206">
            <v>0.52402467077158299</v>
          </cell>
          <cell r="L206">
            <v>0.49036532117204201</v>
          </cell>
          <cell r="M206">
            <v>0.30884945319818602</v>
          </cell>
          <cell r="N206">
            <v>0.41227439018124501</v>
          </cell>
          <cell r="O206">
            <v>0.54651900511137697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0.21335947726463436</v>
          </cell>
          <cell r="E207">
            <v>0.24619393137881654</v>
          </cell>
          <cell r="F207">
            <v>0.34728834329876607</v>
          </cell>
          <cell r="G207">
            <v>0.56321431034070069</v>
          </cell>
          <cell r="H207">
            <v>0.90379883068972544</v>
          </cell>
          <cell r="I207">
            <v>1.1520300359169364</v>
          </cell>
          <cell r="J207">
            <v>1.1371526453991743</v>
          </cell>
          <cell r="K207">
            <v>1.1465471314108757</v>
          </cell>
          <cell r="L207">
            <v>1.2393882374149869</v>
          </cell>
          <cell r="M207">
            <v>1.3232343739845134</v>
          </cell>
          <cell r="N207">
            <v>1.1488452883525089</v>
          </cell>
          <cell r="O207">
            <v>1.2676371264250326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5.6086640968884049</v>
          </cell>
          <cell r="E208">
            <v>6.0095445785391162</v>
          </cell>
          <cell r="F208">
            <v>6.1300446080044928</v>
          </cell>
          <cell r="G208">
            <v>7.1473762765307196</v>
          </cell>
          <cell r="H208">
            <v>6.9424900720085487</v>
          </cell>
          <cell r="I208">
            <v>7.80337043444292</v>
          </cell>
          <cell r="J208">
            <v>10.143300499393723</v>
          </cell>
          <cell r="K208">
            <v>13.130504088938933</v>
          </cell>
          <cell r="L208">
            <v>12.917966603729132</v>
          </cell>
          <cell r="M208">
            <v>12.859756215045632</v>
          </cell>
          <cell r="N208">
            <v>13.419008231428496</v>
          </cell>
          <cell r="O208">
            <v>13.393620119753425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1.8604044141899329E-4</v>
          </cell>
          <cell r="F209">
            <v>3.0705165565693467E-3</v>
          </cell>
          <cell r="G209">
            <v>8.0207057055040781E-4</v>
          </cell>
          <cell r="H209">
            <v>3.1724828712203649E-3</v>
          </cell>
          <cell r="I209">
            <v>6.4538750357419142E-3</v>
          </cell>
          <cell r="J209">
            <v>2.0187325101972201E-2</v>
          </cell>
          <cell r="K209">
            <v>2.9737553251951601E-3</v>
          </cell>
          <cell r="L209">
            <v>3.4024821749725202E-2</v>
          </cell>
          <cell r="M209">
            <v>3.6198164434791839E-2</v>
          </cell>
          <cell r="N209">
            <v>5.1599917729078675E-2</v>
          </cell>
          <cell r="O209">
            <v>8.0821069983446972E-2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5.6086640968884049</v>
          </cell>
          <cell r="E210">
            <v>6.00973061898054</v>
          </cell>
          <cell r="F210">
            <v>6.1331151245610673</v>
          </cell>
          <cell r="G210">
            <v>7.1481783471012816</v>
          </cell>
          <cell r="H210">
            <v>6.9456625548797684</v>
          </cell>
          <cell r="I210">
            <v>7.8098243094786621</v>
          </cell>
          <cell r="J210">
            <v>10.163487824495698</v>
          </cell>
          <cell r="K210">
            <v>13.133477844264112</v>
          </cell>
          <cell r="L210">
            <v>12.951991425478857</v>
          </cell>
          <cell r="M210">
            <v>12.895954379480424</v>
          </cell>
          <cell r="N210">
            <v>13.470608149157565</v>
          </cell>
          <cell r="O210">
            <v>13.474441189736854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9.8057410575148979E-5</v>
          </cell>
          <cell r="F211">
            <v>1.1880190664848993E-4</v>
          </cell>
          <cell r="G211">
            <v>1.2141207437164861E-4</v>
          </cell>
          <cell r="H211">
            <v>1.2494159628584673E-4</v>
          </cell>
          <cell r="I211">
            <v>1.2499197413520923E-4</v>
          </cell>
          <cell r="J211">
            <v>1.2567599391350906E-4</v>
          </cell>
          <cell r="K211">
            <v>2.0039912663446976E-4</v>
          </cell>
          <cell r="L211">
            <v>1.4198570451289677E-4</v>
          </cell>
          <cell r="M211">
            <v>2.0110153682246232E-4</v>
          </cell>
          <cell r="N211">
            <v>2.2414161819267868E-4</v>
          </cell>
          <cell r="O211">
            <v>2.3350616769996448E-4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9.8057410575148979E-5</v>
          </cell>
          <cell r="F212">
            <v>1.1880190664848993E-4</v>
          </cell>
          <cell r="G212">
            <v>1.2141207437164861E-4</v>
          </cell>
          <cell r="H212">
            <v>1.2494159628584673E-4</v>
          </cell>
          <cell r="I212">
            <v>1.2499197413520923E-4</v>
          </cell>
          <cell r="J212">
            <v>1.2567599391350906E-4</v>
          </cell>
          <cell r="K212">
            <v>2.0039912663446976E-4</v>
          </cell>
          <cell r="L212">
            <v>1.4198570451289677E-4</v>
          </cell>
          <cell r="M212">
            <v>2.0110153682246232E-4</v>
          </cell>
          <cell r="N212">
            <v>2.2414161819267868E-4</v>
          </cell>
          <cell r="O212">
            <v>2.3350616769996448E-4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5.2308970744775702E-6</v>
          </cell>
          <cell r="F213">
            <v>1.56687802854325E-6</v>
          </cell>
          <cell r="G213">
            <v>2.6867554958670901E-7</v>
          </cell>
          <cell r="H213">
            <v>3.3757413040225301E-7</v>
          </cell>
          <cell r="I213">
            <v>9.1996384437245596E-8</v>
          </cell>
          <cell r="J213">
            <v>1.35032377811007E-7</v>
          </cell>
          <cell r="K213">
            <v>7.0421930837258104E-6</v>
          </cell>
          <cell r="L213">
            <v>5.0945496087446299E-7</v>
          </cell>
          <cell r="M213">
            <v>4.8545601281390501E-6</v>
          </cell>
          <cell r="N213">
            <v>1.9220091228838901E-6</v>
          </cell>
          <cell r="O213">
            <v>8.3029834494629096E-7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5.2308970744775702E-6</v>
          </cell>
          <cell r="F214">
            <v>6.7977751030208103E-6</v>
          </cell>
          <cell r="G214">
            <v>7.0664506526075201E-6</v>
          </cell>
          <cell r="H214">
            <v>7.4040247830097802E-6</v>
          </cell>
          <cell r="I214">
            <v>7.4960211674470201E-6</v>
          </cell>
          <cell r="J214">
            <v>7.6310535452580308E-6</v>
          </cell>
          <cell r="K214">
            <v>1.2972487583388201E-5</v>
          </cell>
          <cell r="L214">
            <v>8.7884822358075602E-6</v>
          </cell>
          <cell r="M214">
            <v>1.29708110653898E-5</v>
          </cell>
          <cell r="N214">
            <v>1.460063580589E-5</v>
          </cell>
          <cell r="O214">
            <v>1.52935480183805E-5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4.2612296092809965</v>
          </cell>
          <cell r="E215">
            <v>4.6176729217348154</v>
          </cell>
          <cell r="F215">
            <v>4.8158659802653636</v>
          </cell>
          <cell r="G215">
            <v>5.1914512873284355</v>
          </cell>
          <cell r="H215">
            <v>5.4878650777020681</v>
          </cell>
          <cell r="I215">
            <v>5.8172151564628383</v>
          </cell>
          <cell r="J215">
            <v>6.2860322117875942</v>
          </cell>
          <cell r="K215">
            <v>15.047824557076121</v>
          </cell>
          <cell r="L215">
            <v>16.34631263462586</v>
          </cell>
          <cell r="M215">
            <v>17.325603466565056</v>
          </cell>
          <cell r="N215">
            <v>18.853054963047473</v>
          </cell>
          <cell r="O215">
            <v>20.368822651101436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4.2612296092809965</v>
          </cell>
          <cell r="E216">
            <v>4.6176729217348154</v>
          </cell>
          <cell r="F216">
            <v>4.8158659802653636</v>
          </cell>
          <cell r="G216">
            <v>5.1914512873284355</v>
          </cell>
          <cell r="H216">
            <v>5.4878650777020681</v>
          </cell>
          <cell r="I216">
            <v>5.8172151564628383</v>
          </cell>
          <cell r="J216">
            <v>6.2860322117875942</v>
          </cell>
          <cell r="K216">
            <v>15.047824557076121</v>
          </cell>
          <cell r="L216">
            <v>16.34631263462586</v>
          </cell>
          <cell r="M216">
            <v>17.325603466565056</v>
          </cell>
          <cell r="N216">
            <v>18.853054963047473</v>
          </cell>
          <cell r="O216">
            <v>20.368822651101436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1.3316342529003113</v>
          </cell>
          <cell r="E217">
            <v>1.4252076918934626</v>
          </cell>
          <cell r="F217">
            <v>1.4593533273531412</v>
          </cell>
          <cell r="G217">
            <v>1.5268974374495403</v>
          </cell>
          <cell r="H217">
            <v>1.5679614507720183</v>
          </cell>
          <cell r="I217">
            <v>1.615893099017454</v>
          </cell>
          <cell r="J217">
            <v>1.6989276248074574</v>
          </cell>
          <cell r="K217">
            <v>3.9599538308095057</v>
          </cell>
          <cell r="L217">
            <v>4.3016612196383841</v>
          </cell>
          <cell r="M217">
            <v>4.5593693333065906</v>
          </cell>
          <cell r="N217">
            <v>4.9613302534335455</v>
          </cell>
          <cell r="O217">
            <v>5.36021648713196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9.2553169818955504E-7</v>
          </cell>
          <cell r="E218">
            <v>4.9915463457971904E-6</v>
          </cell>
          <cell r="F218">
            <v>7.5289433828405498E-6</v>
          </cell>
          <cell r="G218">
            <v>1.41177874049919E-5</v>
          </cell>
          <cell r="H218">
            <v>0.314119348521605</v>
          </cell>
          <cell r="I218">
            <v>0.14169267300882901</v>
          </cell>
          <cell r="J218">
            <v>3.1931783121955902E-2</v>
          </cell>
          <cell r="K218">
            <v>1.0037401016234</v>
          </cell>
          <cell r="L218">
            <v>0.22366311228989</v>
          </cell>
          <cell r="M218">
            <v>0.111584861615069</v>
          </cell>
          <cell r="N218">
            <v>1.02371449350308</v>
          </cell>
          <cell r="O218">
            <v>0.59033364606342797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0.43061823898548618</v>
          </cell>
          <cell r="E219">
            <v>0.43061611535941463</v>
          </cell>
          <cell r="F219">
            <v>0.43061347577604192</v>
          </cell>
          <cell r="G219">
            <v>0.43062155832120924</v>
          </cell>
          <cell r="H219">
            <v>0.42580442726412698</v>
          </cell>
          <cell r="I219">
            <v>0.45581628291745513</v>
          </cell>
          <cell r="J219">
            <v>0.48773662153627279</v>
          </cell>
          <cell r="K219">
            <v>1.1773417412144305</v>
          </cell>
          <cell r="L219">
            <v>1.2768445227120471</v>
          </cell>
          <cell r="M219">
            <v>1.3389664391396334</v>
          </cell>
          <cell r="N219">
            <v>1.4658026171557981</v>
          </cell>
          <cell r="O219">
            <v>1.7256091147980497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6.0506473311777512E-2</v>
          </cell>
          <cell r="E220">
            <v>0.16190058924194051</v>
          </cell>
          <cell r="F220">
            <v>5.6141701874568911E-3</v>
          </cell>
          <cell r="G220">
            <v>0.16448218552645419</v>
          </cell>
          <cell r="H220">
            <v>0.13141072782005817</v>
          </cell>
          <cell r="I220"/>
          <cell r="J220"/>
          <cell r="L220">
            <v>3.2119216738984023E-3</v>
          </cell>
          <cell r="M220">
            <v>3.2039025139336086E-3</v>
          </cell>
          <cell r="N220">
            <v>4.4489016819073178E-3</v>
          </cell>
          <cell r="O220">
            <v>6.6731384419922565E-3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1.0043704494007292E-2</v>
          </cell>
          <cell r="E221">
            <v>9.2551050978247271E-3</v>
          </cell>
          <cell r="F221">
            <v>3.3418793228297112E-3</v>
          </cell>
          <cell r="G221">
            <v>3.9383420814541647E-3</v>
          </cell>
          <cell r="H221">
            <v>3.66891638809358E-2</v>
          </cell>
          <cell r="I221"/>
          <cell r="J221"/>
          <cell r="L221">
            <v>2.691721201135984E-3</v>
          </cell>
          <cell r="M221">
            <v>2.9244704902280866E-3</v>
          </cell>
          <cell r="N221">
            <v>3.8094874108153187E-3</v>
          </cell>
          <cell r="O221">
            <v>5.932297484701401E-3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7.0550177805784819E-2</v>
          </cell>
          <cell r="E222">
            <v>0.17115569433976516</v>
          </cell>
          <cell r="F222">
            <v>8.9309512180230227E-3</v>
          </cell>
          <cell r="G222">
            <v>0.16839542931564477</v>
          </cell>
          <cell r="H222">
            <v>0.16807479340873052</v>
          </cell>
          <cell r="I222"/>
          <cell r="J222"/>
          <cell r="K222"/>
          <cell r="L222">
            <v>5.879738198056911E-3</v>
          </cell>
          <cell r="M222">
            <v>6.10327471189812E-3</v>
          </cell>
          <cell r="N222">
            <v>8.233290800459054E-3</v>
          </cell>
          <cell r="O222">
            <v>1.258033763443007E-2</v>
          </cell>
        </row>
        <row r="223">
          <cell r="A223" t="str">
            <v>RHSA-WHCONBR1</v>
          </cell>
          <cell r="B223" t="str">
            <v>VAR_ncap</v>
          </cell>
          <cell r="C223" t="str">
            <v>-</v>
          </cell>
          <cell r="D223"/>
          <cell r="E223"/>
          <cell r="F223">
            <v>375</v>
          </cell>
          <cell r="G223">
            <v>142.09427183836399</v>
          </cell>
          <cell r="H223">
            <v>184.72268135727401</v>
          </cell>
          <cell r="I223"/>
          <cell r="J223"/>
          <cell r="K223"/>
        </row>
        <row r="224">
          <cell r="A224" t="str">
            <v>RHSA-WHCONBR1</v>
          </cell>
          <cell r="B224" t="str">
            <v>VAR_cap</v>
          </cell>
          <cell r="C224" t="str">
            <v>-</v>
          </cell>
          <cell r="D224"/>
          <cell r="E224"/>
          <cell r="F224">
            <v>375</v>
          </cell>
          <cell r="G224">
            <v>320.74464393603898</v>
          </cell>
          <cell r="H224">
            <v>391.15252352205601</v>
          </cell>
          <cell r="I224">
            <v>279.92556620733706</v>
          </cell>
          <cell r="J224">
            <v>203.10409782518201</v>
          </cell>
          <cell r="K224">
            <v>144.24881030874405</v>
          </cell>
          <cell r="L224">
            <v>81.455901949890006</v>
          </cell>
          <cell r="M224">
            <v>50.671387435951999</v>
          </cell>
          <cell r="N224">
            <v>5.8754592729796009</v>
          </cell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D225"/>
          <cell r="E225">
            <v>6.9085947961211508E-2</v>
          </cell>
          <cell r="F225">
            <v>7.3670511084316895E-2</v>
          </cell>
          <cell r="G225">
            <v>1.5057564620305153E-2</v>
          </cell>
          <cell r="H225">
            <v>8.1745959249612515E-3</v>
          </cell>
          <cell r="I225">
            <v>4.2589395320028964E-3</v>
          </cell>
          <cell r="J225">
            <v>5.6120992448705177E-3</v>
          </cell>
          <cell r="K225">
            <v>3.5481656834282322E-3</v>
          </cell>
          <cell r="L225">
            <v>1.1644298820584077E-2</v>
          </cell>
          <cell r="M225">
            <v>2.9653846190860794E-2</v>
          </cell>
          <cell r="N225">
            <v>2.1566937674014287E-2</v>
          </cell>
          <cell r="O225">
            <v>3.8036411579314998E-2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D226"/>
          <cell r="E226">
            <v>7.2722050485485745E-2</v>
          </cell>
          <cell r="F226">
            <v>7.7547906404544106E-2</v>
          </cell>
          <cell r="G226">
            <v>1.5850068021373856E-2</v>
          </cell>
          <cell r="H226">
            <v>8.6048378157486845E-3</v>
          </cell>
          <cell r="I226">
            <v>4.4830942442135703E-3</v>
          </cell>
          <cell r="J226">
            <v>5.9074728893373837E-3</v>
          </cell>
          <cell r="K226">
            <v>3.7349112457139293E-3</v>
          </cell>
          <cell r="L226">
            <v>1.2257156653246417E-2</v>
          </cell>
          <cell r="M226">
            <v>3.1214574937748207E-2</v>
          </cell>
          <cell r="N226">
            <v>2.2702039656857142E-2</v>
          </cell>
          <cell r="O226">
            <v>4.0038327978226339E-2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D227"/>
          <cell r="E227">
            <v>5.5701217721253801E-3</v>
          </cell>
          <cell r="F227"/>
          <cell r="G227"/>
          <cell r="H227">
            <v>5.5403116543442199E-4</v>
          </cell>
          <cell r="I227"/>
          <cell r="J227">
            <v>4.7506087457070402E-4</v>
          </cell>
          <cell r="K227"/>
          <cell r="L227">
            <v>1.09307686315638E-3</v>
          </cell>
          <cell r="M227">
            <v>2.28389143086484E-3</v>
          </cell>
          <cell r="N227">
            <v>3.5302065261093698E-5</v>
          </cell>
          <cell r="O227">
            <v>2.5377463532318002E-3</v>
          </cell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D228"/>
          <cell r="E228">
            <v>5.5701217721253801E-3</v>
          </cell>
          <cell r="F228">
            <v>5.5689303451696703E-3</v>
          </cell>
          <cell r="G228">
            <v>1.9692706719511401E-3</v>
          </cell>
          <cell r="H228">
            <v>1.0870098050766597E-3</v>
          </cell>
          <cell r="I228">
            <v>5.5064472071299784E-4</v>
          </cell>
          <cell r="J228">
            <v>7.6707148453629892E-4</v>
          </cell>
          <cell r="K228">
            <v>4.7388762358534475E-4</v>
          </cell>
          <cell r="L228">
            <v>1.4987510604612551E-3</v>
          </cell>
          <cell r="M228">
            <v>3.3740863251650087E-3</v>
          </cell>
          <cell r="N228">
            <v>2.7544469558637061E-3</v>
          </cell>
          <cell r="O228">
            <v>4.8407492797740122E-3</v>
          </cell>
        </row>
        <row r="229">
          <cell r="A229" t="str">
            <v>RHSA-WHCONBR2</v>
          </cell>
          <cell r="B229" t="str">
            <v>VAR_ncap</v>
          </cell>
          <cell r="C229" t="str">
            <v>-</v>
          </cell>
          <cell r="D229"/>
          <cell r="E229"/>
          <cell r="F229">
            <v>375</v>
          </cell>
          <cell r="G229">
            <v>142.09427183836499</v>
          </cell>
          <cell r="H229">
            <v>184.72268135727501</v>
          </cell>
          <cell r="I229"/>
          <cell r="J229"/>
          <cell r="K229"/>
        </row>
        <row r="230">
          <cell r="A230" t="str">
            <v>RHSA-WHCONBR2</v>
          </cell>
          <cell r="B230" t="str">
            <v>VAR_cap</v>
          </cell>
          <cell r="C230" t="str">
            <v>-</v>
          </cell>
          <cell r="D230"/>
          <cell r="E230"/>
          <cell r="F230">
            <v>375</v>
          </cell>
          <cell r="G230">
            <v>320.74464393604103</v>
          </cell>
          <cell r="H230">
            <v>391.15252352205704</v>
          </cell>
          <cell r="I230">
            <v>279.92556620733706</v>
          </cell>
          <cell r="J230">
            <v>203.10409782518201</v>
          </cell>
          <cell r="K230">
            <v>144.24881030874405</v>
          </cell>
          <cell r="L230">
            <v>81.455901949889039</v>
          </cell>
          <cell r="M230">
            <v>50.671387435952994</v>
          </cell>
          <cell r="N230">
            <v>5.8754592729796009</v>
          </cell>
        </row>
        <row r="231">
          <cell r="A231" t="str">
            <v>ITOT-SWHSTG-SOL</v>
          </cell>
          <cell r="B231" t="str">
            <v>VAR_fout</v>
          </cell>
          <cell r="C231" t="str">
            <v>ITOT-SWHASOL</v>
          </cell>
          <cell r="D231">
            <v>3.0641782805197664E-5</v>
          </cell>
          <cell r="E231">
            <v>3.0735596021526373E-5</v>
          </cell>
          <cell r="F231">
            <v>7.2630160192140875E-3</v>
          </cell>
          <cell r="G231">
            <v>2.6705695267097576E-3</v>
          </cell>
          <cell r="H231">
            <v>5.2727029797816002E-3</v>
          </cell>
          <cell r="I231">
            <v>7.5944704832861783E-3</v>
          </cell>
          <cell r="J231">
            <v>1.278507066686267E-2</v>
          </cell>
          <cell r="K231">
            <v>7.3085337768871205E-3</v>
          </cell>
          <cell r="L231">
            <v>1.8071288912336971E-2</v>
          </cell>
          <cell r="M231">
            <v>1.273706027830891E-2</v>
          </cell>
          <cell r="N231">
            <v>1.1893202449669108E-2</v>
          </cell>
          <cell r="O231">
            <v>1.8500977364275518E-2</v>
          </cell>
        </row>
        <row r="232">
          <cell r="A232" t="str">
            <v>ITOT-SWHSTG-SOL</v>
          </cell>
          <cell r="B232" t="str">
            <v>VAR_fin</v>
          </cell>
          <cell r="C232" t="str">
            <v>ITOT-SWHASOL</v>
          </cell>
          <cell r="D232">
            <v>2.3517527969944536E-5</v>
          </cell>
          <cell r="E232">
            <v>2.346754888535493E-5</v>
          </cell>
          <cell r="F232">
            <v>9.3557328360515113E-3</v>
          </cell>
          <cell r="G232">
            <v>3.3231555202402571E-3</v>
          </cell>
          <cell r="H232">
            <v>6.3769367528596068E-3</v>
          </cell>
          <cell r="I232">
            <v>8.9213213019134156E-3</v>
          </cell>
          <cell r="J232">
            <v>1.4598880778065839E-2</v>
          </cell>
          <cell r="K232">
            <v>8.1085939369327214E-3</v>
          </cell>
          <cell r="L232">
            <v>2.0067352396793175E-2</v>
          </cell>
          <cell r="M232">
            <v>1.4140301629615399E-2</v>
          </cell>
          <cell r="N232">
            <v>1.3202667133109403E-2</v>
          </cell>
          <cell r="O232">
            <v>2.0544645482164343E-2</v>
          </cell>
        </row>
        <row r="233">
          <cell r="A233" t="str">
            <v>ITOT-SWHSTG-SOL</v>
          </cell>
          <cell r="B233" t="str">
            <v>VAR_ncap</v>
          </cell>
          <cell r="C233" t="str">
            <v>-</v>
          </cell>
          <cell r="D233">
            <v>2.9626894604442701E-3</v>
          </cell>
          <cell r="E233">
            <v>4.6584451842535404E-6</v>
          </cell>
          <cell r="F233">
            <v>1.9371932835909301E-6</v>
          </cell>
          <cell r="G233">
            <v>1.74488746408362E-6</v>
          </cell>
          <cell r="H233">
            <v>2.1966473109612901E-3</v>
          </cell>
          <cell r="I233">
            <v>8.7854352352619198E-4</v>
          </cell>
          <cell r="J233">
            <v>9.3181990146057201E-5</v>
          </cell>
          <cell r="K233">
            <v>2.1988423099941301E-3</v>
          </cell>
          <cell r="L233">
            <v>7.5628879512341896E-4</v>
          </cell>
          <cell r="M233">
            <v>2.1667331253289501E-4</v>
          </cell>
          <cell r="N233">
            <v>2.0503699049774201E-3</v>
          </cell>
          <cell r="O233">
            <v>9.1243738098023498E-4</v>
          </cell>
        </row>
        <row r="234">
          <cell r="A234" t="str">
            <v>ITOT-SWHSTG-SOL</v>
          </cell>
          <cell r="B234" t="str">
            <v>VAR_cap</v>
          </cell>
          <cell r="C234" t="str">
            <v>-</v>
          </cell>
          <cell r="D234">
            <v>2.9626894604442701E-3</v>
          </cell>
          <cell r="E234">
            <v>2.96734790562852E-3</v>
          </cell>
          <cell r="F234">
            <v>2.9692850989121102E-3</v>
          </cell>
          <cell r="G234">
            <v>2.9710299863761999E-3</v>
          </cell>
          <cell r="H234">
            <v>2.9710437529026799E-3</v>
          </cell>
          <cell r="I234">
            <v>3.0770105672491498E-3</v>
          </cell>
          <cell r="J234">
            <v>3.1683728246335399E-3</v>
          </cell>
          <cell r="K234">
            <v>3.1705678236663799E-3</v>
          </cell>
          <cell r="L234">
            <v>3.1709587025546999E-3</v>
          </cell>
          <cell r="M234">
            <v>3.1718044176504501E-3</v>
          </cell>
          <cell r="N234">
            <v>3.17304128961964E-3</v>
          </cell>
          <cell r="O234">
            <v>3.1794805984905498E-3</v>
          </cell>
        </row>
        <row r="235">
          <cell r="A235" t="str">
            <v>RHES-SHLTHCHPNGA</v>
          </cell>
          <cell r="B235" t="str">
            <v>VAR_fout</v>
          </cell>
          <cell r="C235" t="str">
            <v>RHES-SHLTHC-NGA</v>
          </cell>
          <cell r="D235">
            <v>3.2946914520763905E-2</v>
          </cell>
          <cell r="E235">
            <v>1.7995922678660599E-3</v>
          </cell>
          <cell r="F235">
            <v>2.27230497925251E-2</v>
          </cell>
          <cell r="G235">
            <v>1.9833541959941831E-2</v>
          </cell>
          <cell r="H235">
            <v>1.427965832418452E-2</v>
          </cell>
          <cell r="I235">
            <v>5.9288719165411542E-3</v>
          </cell>
          <cell r="J235"/>
          <cell r="L235">
            <v>1.6681076298085649E-2</v>
          </cell>
          <cell r="M235">
            <v>2.7030127908982033E-2</v>
          </cell>
          <cell r="N235">
            <v>7.0993486220878088E-2</v>
          </cell>
          <cell r="O235">
            <v>7.0051994780337787E-2</v>
          </cell>
        </row>
        <row r="236">
          <cell r="A236" t="str">
            <v>RHES-SHLTHCHPNGA</v>
          </cell>
          <cell r="B236" t="str">
            <v>VAR_fin</v>
          </cell>
          <cell r="C236" t="str">
            <v>RHESLTHCHPC</v>
          </cell>
          <cell r="D236">
            <v>3.2946914520763905E-2</v>
          </cell>
          <cell r="E236">
            <v>1.7995922678660599E-3</v>
          </cell>
          <cell r="F236">
            <v>2.27230497925251E-2</v>
          </cell>
          <cell r="G236">
            <v>1.9833541959941831E-2</v>
          </cell>
          <cell r="H236">
            <v>1.427965832418452E-2</v>
          </cell>
          <cell r="I236">
            <v>5.9288719165411542E-3</v>
          </cell>
          <cell r="J236"/>
          <cell r="K236"/>
          <cell r="L236">
            <v>1.6681076298085649E-2</v>
          </cell>
          <cell r="M236">
            <v>2.7030127908982033E-2</v>
          </cell>
          <cell r="N236">
            <v>7.0993486220878088E-2</v>
          </cell>
          <cell r="O236">
            <v>7.0051994780337787E-2</v>
          </cell>
        </row>
        <row r="237">
          <cell r="A237" t="str">
            <v>RHES-SHLTHCHPNGA</v>
          </cell>
          <cell r="B237" t="str">
            <v>VAR_fin</v>
          </cell>
          <cell r="C237" t="str">
            <v>RHES_LTH_CHPNGA_ON</v>
          </cell>
          <cell r="D237">
            <v>3.3279711637135244E-2</v>
          </cell>
          <cell r="E237">
            <v>1.8177699675414754E-3</v>
          </cell>
          <cell r="F237">
            <v>2.2952575548005151E-2</v>
          </cell>
          <cell r="G237">
            <v>2.0033880767617997E-2</v>
          </cell>
          <cell r="H237">
            <v>1.4423897297156074E-2</v>
          </cell>
          <cell r="I237">
            <v>5.9887595116577359E-3</v>
          </cell>
          <cell r="J237"/>
          <cell r="K237"/>
          <cell r="L237">
            <v>1.6849572018268331E-2</v>
          </cell>
          <cell r="M237">
            <v>2.7303159504022192E-2</v>
          </cell>
          <cell r="N237">
            <v>7.1710592142301091E-2</v>
          </cell>
          <cell r="O237">
            <v>7.0759590687209897E-2</v>
          </cell>
        </row>
        <row r="238">
          <cell r="A238" t="str">
            <v>RHES-SHLTHCHPNGA</v>
          </cell>
          <cell r="B238" t="str">
            <v>VAR_ncap</v>
          </cell>
          <cell r="C238" t="str">
            <v>-</v>
          </cell>
          <cell r="D238"/>
          <cell r="E238">
            <v>1.63405457934693E-4</v>
          </cell>
          <cell r="F238">
            <v>2.6306439472412301E-3</v>
          </cell>
          <cell r="G238">
            <v>1.7331974401910801E-3</v>
          </cell>
          <cell r="H238">
            <v>8.0198473005026899E-4</v>
          </cell>
          <cell r="I238">
            <v>4.6167871617433699E-4</v>
          </cell>
          <cell r="J238">
            <v>2.0555987548257999E-7</v>
          </cell>
          <cell r="K238">
            <v>2.7436164489121102E-7</v>
          </cell>
          <cell r="L238">
            <v>1.8677230340440399E-3</v>
          </cell>
          <cell r="M238">
            <v>2.4304517794853501E-3</v>
          </cell>
          <cell r="N238">
            <v>5.3684921523360499E-3</v>
          </cell>
          <cell r="O238">
            <v>4.7847313761987297E-3</v>
          </cell>
        </row>
        <row r="239">
          <cell r="A239" t="str">
            <v>RHES-SHLTHCHPNGA</v>
          </cell>
          <cell r="B239" t="str">
            <v>VAR_cap</v>
          </cell>
          <cell r="C239" t="str">
            <v>-</v>
          </cell>
          <cell r="D239">
            <v>5.3757649990155603E-3</v>
          </cell>
          <cell r="E239">
            <v>2.4717881072185317E-4</v>
          </cell>
          <cell r="F239">
            <v>2.7921691448582397E-3</v>
          </cell>
          <cell r="G239">
            <v>2.5286347583986599E-3</v>
          </cell>
          <cell r="H239">
            <v>1.4854343081661002E-3</v>
          </cell>
          <cell r="I239">
            <v>6.9360111620877032E-4</v>
          </cell>
          <cell r="J239">
            <v>9.9746599868666408E-18</v>
          </cell>
          <cell r="K239">
            <v>-2.0057740190981832E-18</v>
          </cell>
          <cell r="L239">
            <v>1.8677702402903785E-3</v>
          </cell>
          <cell r="M239">
            <v>3.0964868385608395E-3</v>
          </cell>
          <cell r="N239">
            <v>6.7452739522397406E-3</v>
          </cell>
          <cell r="O239">
            <v>7.2390713200644694E-3</v>
          </cell>
        </row>
        <row r="240">
          <cell r="A240" t="str">
            <v>RHSA-WHSTG-ELC</v>
          </cell>
          <cell r="B240" t="str">
            <v>VAR_fout</v>
          </cell>
          <cell r="C240" t="str">
            <v>RHSA-WHAELCB</v>
          </cell>
          <cell r="D240"/>
          <cell r="E240"/>
          <cell r="F240">
            <v>1.3297413076410793</v>
          </cell>
          <cell r="G240">
            <v>1.0504863330150722</v>
          </cell>
          <cell r="H240">
            <v>0.47172569203542303</v>
          </cell>
          <cell r="I240">
            <v>0.19383886223857591</v>
          </cell>
          <cell r="J240">
            <v>0.17895788198945448</v>
          </cell>
          <cell r="K240">
            <v>0.1864219786322468</v>
          </cell>
          <cell r="L240">
            <v>0.20907347748747615</v>
          </cell>
          <cell r="M240">
            <v>0.29310414810851637</v>
          </cell>
          <cell r="N240">
            <v>0.37153962229669257</v>
          </cell>
          <cell r="O240">
            <v>0.250878048936505</v>
          </cell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/>
          <cell r="E241"/>
          <cell r="F241">
            <v>1.3297857073865436</v>
          </cell>
          <cell r="G241">
            <v>1.0505329011952926</v>
          </cell>
          <cell r="H241">
            <v>0.47174383012522042</v>
          </cell>
          <cell r="I241">
            <v>0.19384765950656327</v>
          </cell>
          <cell r="J241">
            <v>0.17896631583789885</v>
          </cell>
          <cell r="K241">
            <v>0.18643049538335169</v>
          </cell>
          <cell r="L241">
            <v>0.20908351336374312</v>
          </cell>
          <cell r="M241">
            <v>0.29311868625328752</v>
          </cell>
          <cell r="N241">
            <v>0.37155734949338193</v>
          </cell>
          <cell r="O241">
            <v>0.25089159306173742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4.5315044040708102E-2</v>
          </cell>
          <cell r="E242">
            <v>6.6278244199850303E-2</v>
          </cell>
          <cell r="F242">
            <v>3.4780756504340399E-4</v>
          </cell>
          <cell r="G242">
            <v>3.1881659041005199E-4</v>
          </cell>
          <cell r="H242">
            <v>2.7292641836299501E-3</v>
          </cell>
          <cell r="I242">
            <v>2.14295993874071E-2</v>
          </cell>
          <cell r="J242">
            <v>5.2210362371552801E-4</v>
          </cell>
          <cell r="K242">
            <v>2.9947288412241302E-3</v>
          </cell>
          <cell r="L242">
            <v>2.1846202156684799E-2</v>
          </cell>
          <cell r="M242">
            <v>1.41422850958132E-2</v>
          </cell>
          <cell r="N242">
            <v>1.67540083957698E-2</v>
          </cell>
          <cell r="O242">
            <v>6.3965273389017E-3</v>
          </cell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4.5315953409596821E-2</v>
          </cell>
          <cell r="E243">
            <v>0.11129955671102781</v>
          </cell>
          <cell r="F243">
            <v>0.11130030940126914</v>
          </cell>
          <cell r="G243">
            <v>0.11130003347810571</v>
          </cell>
          <cell r="H243">
            <v>4.7576930771074041E-2</v>
          </cell>
          <cell r="I243">
            <v>2.415805599992395E-2</v>
          </cell>
          <cell r="J243">
            <v>2.4056018512875355E-2</v>
          </cell>
          <cell r="K243">
            <v>2.227151071117265E-2</v>
          </cell>
          <cell r="L243">
            <v>2.7190995725576629E-2</v>
          </cell>
          <cell r="M243">
            <v>3.7824199562437162E-2</v>
          </cell>
          <cell r="N243">
            <v>4.4544917143020592E-2</v>
          </cell>
          <cell r="O243">
            <v>3.4809476664988528E-2</v>
          </cell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6.917727650352691</v>
          </cell>
          <cell r="E244">
            <v>6.3109207418132964</v>
          </cell>
          <cell r="F244">
            <v>6.2459789299279818</v>
          </cell>
          <cell r="G244">
            <v>5.0937256406845668</v>
          </cell>
          <cell r="H244">
            <v>3.5851284986337477</v>
          </cell>
          <cell r="I244">
            <v>2.3961051293780851</v>
          </cell>
          <cell r="J244">
            <v>1.2472617502659022</v>
          </cell>
          <cell r="K244">
            <v>0.18130313318286936</v>
          </cell>
          <cell r="L244">
            <v>0.18129190300510381</v>
          </cell>
          <cell r="M244">
            <v>0.18128140224467787</v>
          </cell>
          <cell r="N244">
            <v>0.1743147660964168</v>
          </cell>
          <cell r="O244">
            <v>0.17371686919453663</v>
          </cell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655.770238429085</v>
          </cell>
          <cell r="E245">
            <v>597.28134242239196</v>
          </cell>
          <cell r="F245">
            <v>589.70638579512695</v>
          </cell>
          <cell r="G245">
            <v>478.98838785016801</v>
          </cell>
          <cell r="H245">
            <v>335.78034603755998</v>
          </cell>
          <cell r="I245">
            <v>223.52415399860601</v>
          </cell>
          <cell r="J245">
            <v>115.891376050826</v>
          </cell>
          <cell r="K245">
            <v>16.779560237123501</v>
          </cell>
          <cell r="L245">
            <v>16.778520886942498</v>
          </cell>
          <cell r="M245">
            <v>16.777549044156299</v>
          </cell>
          <cell r="N245">
            <v>16.1327885877445</v>
          </cell>
          <cell r="O245">
            <v>16.0774533770145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8.8978322717650666</v>
          </cell>
          <cell r="E246">
            <v>8.1042244562061452</v>
          </cell>
          <cell r="F246">
            <v>8.001443497898606</v>
          </cell>
          <cell r="G246">
            <v>6.4991640142492404</v>
          </cell>
          <cell r="H246">
            <v>4.5560426870768049</v>
          </cell>
          <cell r="I246">
            <v>3.0328921845129755</v>
          </cell>
          <cell r="J246">
            <v>1.5724745732812193</v>
          </cell>
          <cell r="K246">
            <v>0.22767381597182471</v>
          </cell>
          <cell r="L246">
            <v>0.22765971352703473</v>
          </cell>
          <cell r="M246">
            <v>0.22764652705775107</v>
          </cell>
          <cell r="N246">
            <v>0.21889808124483712</v>
          </cell>
          <cell r="O246">
            <v>0.21814726427428063</v>
          </cell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1.14776384128744E-2</v>
          </cell>
          <cell r="F247">
            <v>1.9984932987238599E-4</v>
          </cell>
          <cell r="G247">
            <v>2.0860394118890399E-4</v>
          </cell>
          <cell r="H247">
            <v>0.14851543943795001</v>
          </cell>
          <cell r="I247">
            <v>1.6591354389495001E-2</v>
          </cell>
          <cell r="J247">
            <v>1.4667313439610099E-4</v>
          </cell>
          <cell r="K247">
            <v>5.1047543111221302E-4</v>
          </cell>
          <cell r="L247">
            <v>1.45215070258822E-2</v>
          </cell>
          <cell r="M247">
            <v>1.54487940088181E-3</v>
          </cell>
          <cell r="N247">
            <v>4.5089788963603196E-3</v>
          </cell>
          <cell r="O247">
            <v>9.7634052156330507E-3</v>
          </cell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0.38779084707207462</v>
          </cell>
          <cell r="F248">
            <v>0.38778932640272978</v>
          </cell>
          <cell r="G248">
            <v>0.38666381672054628</v>
          </cell>
          <cell r="H248">
            <v>0.2514457867276137</v>
          </cell>
          <cell r="I248">
            <v>0.16518564049893858</v>
          </cell>
          <cell r="J248">
            <v>9.8311500740980315E-2</v>
          </cell>
          <cell r="K248">
            <v>1.6123514475343551E-2</v>
          </cell>
          <cell r="L248">
            <v>1.737549890812462E-2</v>
          </cell>
          <cell r="M248">
            <v>1.632054411300958E-2</v>
          </cell>
          <cell r="N248">
            <v>1.5777036404171954E-2</v>
          </cell>
          <cell r="O248">
            <v>1.5525103197018037E-2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3.3249391304692743E-5</v>
          </cell>
          <cell r="F249">
            <v>3.7001113986051201E-4</v>
          </cell>
          <cell r="G249">
            <v>9.3075736098787018E-4</v>
          </cell>
          <cell r="H249">
            <v>1.2723142806663488E-3</v>
          </cell>
          <cell r="I249">
            <v>8.0761125075332323E-4</v>
          </cell>
          <cell r="J249"/>
          <cell r="L249">
            <v>8.8293277070516693E-5</v>
          </cell>
          <cell r="M249">
            <v>1.1181796352230767E-4</v>
          </cell>
          <cell r="N249">
            <v>1.1594722917167139E-4</v>
          </cell>
          <cell r="O249">
            <v>1.8226513960438283E-4</v>
          </cell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0.69259942497064442</v>
          </cell>
          <cell r="E250">
            <v>0.75021546001958739</v>
          </cell>
          <cell r="F250">
            <v>0.87597508886151521</v>
          </cell>
          <cell r="G250">
            <v>0.90425002406170363</v>
          </cell>
          <cell r="H250">
            <v>0.79530783718457221</v>
          </cell>
          <cell r="I250">
            <v>0.48225822536641344</v>
          </cell>
          <cell r="J250"/>
          <cell r="L250">
            <v>3.0653027613710918E-2</v>
          </cell>
          <cell r="M250">
            <v>3.5362009932873265E-2</v>
          </cell>
          <cell r="N250">
            <v>3.3231199255877496E-2</v>
          </cell>
          <cell r="O250">
            <v>5.1107458958013559E-2</v>
          </cell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0.69259942497064442</v>
          </cell>
          <cell r="E251">
            <v>0.75024870941089272</v>
          </cell>
          <cell r="F251">
            <v>0.87634510000137544</v>
          </cell>
          <cell r="G251">
            <v>0.90518078142269121</v>
          </cell>
          <cell r="H251">
            <v>0.79658015146523919</v>
          </cell>
          <cell r="I251">
            <v>0.48306583661716684</v>
          </cell>
          <cell r="J251"/>
          <cell r="L251">
            <v>3.074132089078143E-2</v>
          </cell>
          <cell r="M251">
            <v>3.5473827896395582E-2</v>
          </cell>
          <cell r="N251">
            <v>3.3347146485049182E-2</v>
          </cell>
          <cell r="O251">
            <v>5.128972409761795E-2</v>
          </cell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142.09427183836399</v>
          </cell>
          <cell r="H252">
            <v>184.72268135727401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320.74464393603898</v>
          </cell>
          <cell r="H253">
            <v>391.15252352205601</v>
          </cell>
          <cell r="I253">
            <v>279.92556620733706</v>
          </cell>
          <cell r="J253">
            <v>203.10409782518201</v>
          </cell>
          <cell r="K253">
            <v>144.24881030874405</v>
          </cell>
          <cell r="L253">
            <v>81.455901949890006</v>
          </cell>
          <cell r="M253">
            <v>50.671387435951999</v>
          </cell>
          <cell r="N253">
            <v>5.8754592729796009</v>
          </cell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9.8763903228454399</v>
          </cell>
          <cell r="E254">
            <v>12.794967917569384</v>
          </cell>
          <cell r="F254">
            <v>14.402371541663776</v>
          </cell>
          <cell r="G254">
            <v>16.80618207012424</v>
          </cell>
          <cell r="H254">
            <v>16.745475291854383</v>
          </cell>
          <cell r="I254">
            <v>19.073416267195917</v>
          </cell>
          <cell r="J254">
            <v>20.360567631229383</v>
          </cell>
          <cell r="K254">
            <v>22.05791379639837</v>
          </cell>
          <cell r="L254">
            <v>20.809814928645142</v>
          </cell>
          <cell r="M254">
            <v>23.543191221363685</v>
          </cell>
          <cell r="N254">
            <v>20.795856890358188</v>
          </cell>
          <cell r="O254">
            <v>20.781021643278251</v>
          </cell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9.8763903228454399</v>
          </cell>
          <cell r="E255">
            <v>12.794967917569384</v>
          </cell>
          <cell r="F255">
            <v>14.402371541663776</v>
          </cell>
          <cell r="G255">
            <v>16.80618207012424</v>
          </cell>
          <cell r="H255">
            <v>16.745475291854383</v>
          </cell>
          <cell r="I255">
            <v>19.073416267195917</v>
          </cell>
          <cell r="J255">
            <v>20.360567631229383</v>
          </cell>
          <cell r="K255">
            <v>22.05791379639837</v>
          </cell>
          <cell r="L255">
            <v>20.809814928645142</v>
          </cell>
          <cell r="M255">
            <v>23.543191221363685</v>
          </cell>
          <cell r="N255">
            <v>20.795856890358188</v>
          </cell>
          <cell r="O255">
            <v>20.781021643278251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142.09427183836499</v>
          </cell>
          <cell r="H256">
            <v>184.72268135727501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320.74464393604103</v>
          </cell>
          <cell r="H257">
            <v>391.15252352205704</v>
          </cell>
          <cell r="I257">
            <v>279.92556620733706</v>
          </cell>
          <cell r="J257">
            <v>203.10409782518201</v>
          </cell>
          <cell r="K257">
            <v>144.24881030874405</v>
          </cell>
          <cell r="L257">
            <v>81.455901949889039</v>
          </cell>
          <cell r="M257">
            <v>50.671387435952994</v>
          </cell>
          <cell r="N257">
            <v>5.8754592729796009</v>
          </cell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58.701919511690804</v>
          </cell>
          <cell r="F258">
            <v>51.372291735764229</v>
          </cell>
          <cell r="G258">
            <v>52.667689854270677</v>
          </cell>
          <cell r="H258">
            <v>52.887935000851733</v>
          </cell>
          <cell r="I258">
            <v>54.065693621673454</v>
          </cell>
          <cell r="J258">
            <v>54.014406285425657</v>
          </cell>
          <cell r="K258">
            <v>53.960300328505454</v>
          </cell>
          <cell r="L258">
            <v>55.010235959835093</v>
          </cell>
          <cell r="M258">
            <v>55.867093811701352</v>
          </cell>
          <cell r="N258">
            <v>56.678035846039798</v>
          </cell>
          <cell r="O258">
            <v>57.446733114332126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58.701919511690804</v>
          </cell>
          <cell r="F259">
            <v>51.372291735764229</v>
          </cell>
          <cell r="G259">
            <v>52.667689854270677</v>
          </cell>
          <cell r="H259">
            <v>52.887935000851733</v>
          </cell>
          <cell r="I259">
            <v>54.065693621673454</v>
          </cell>
          <cell r="J259">
            <v>54.014406285425657</v>
          </cell>
          <cell r="K259">
            <v>53.960300328505454</v>
          </cell>
          <cell r="L259">
            <v>55.010235959835093</v>
          </cell>
          <cell r="M259">
            <v>55.867093811701352</v>
          </cell>
          <cell r="N259">
            <v>56.678035846039798</v>
          </cell>
          <cell r="O259">
            <v>57.446733114332126</v>
          </cell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2.76439887030213E-6</v>
          </cell>
          <cell r="E260">
            <v>2.3629381667025601E-5</v>
          </cell>
          <cell r="F260">
            <v>1.79767250461643E-5</v>
          </cell>
          <cell r="G260">
            <v>1.9541220778275502E-5</v>
          </cell>
          <cell r="H260">
            <v>5.6489034941161503E-5</v>
          </cell>
          <cell r="I260">
            <v>0.12450677622232501</v>
          </cell>
          <cell r="J260">
            <v>3.6286176911396502</v>
          </cell>
          <cell r="K260">
            <v>1.9504391446759</v>
          </cell>
          <cell r="L260">
            <v>0.111001339681817</v>
          </cell>
          <cell r="M260">
            <v>9.0666678179547294E-2</v>
          </cell>
          <cell r="N260">
            <v>0.77827352733385002</v>
          </cell>
          <cell r="O260">
            <v>3.1418404899483399</v>
          </cell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6.6055340327527308</v>
          </cell>
          <cell r="E261">
            <v>6.2047815693133632</v>
          </cell>
          <cell r="F261">
            <v>5.5902312278049138</v>
          </cell>
          <cell r="G261">
            <v>5.590206838901012</v>
          </cell>
          <cell r="H261">
            <v>5.5902392329551835</v>
          </cell>
          <cell r="I261">
            <v>5.714716218242998</v>
          </cell>
          <cell r="J261">
            <v>5.7092941852997017</v>
          </cell>
          <cell r="K261">
            <v>5.7035897960782043</v>
          </cell>
          <cell r="L261">
            <v>5.8145536717110327</v>
          </cell>
          <cell r="M261">
            <v>5.9051361539704601</v>
          </cell>
          <cell r="N261">
            <v>5.9908456058559372</v>
          </cell>
          <cell r="O261">
            <v>6.0721208677122602</v>
          </cell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5.0194902882248378E-3</v>
          </cell>
          <cell r="E262">
            <v>2.0323901491712906E-3</v>
          </cell>
          <cell r="F262">
            <v>3.5293628706433229E-3</v>
          </cell>
          <cell r="G262">
            <v>0.32279086082821445</v>
          </cell>
          <cell r="H262">
            <v>0.27157154536785566</v>
          </cell>
          <cell r="I262">
            <v>0.30597006191972248</v>
          </cell>
          <cell r="J262">
            <v>0.25007703185636632</v>
          </cell>
          <cell r="K262">
            <v>0.56929603683228602</v>
          </cell>
          <cell r="L262">
            <v>0.52916359247558331</v>
          </cell>
          <cell r="M262">
            <v>0.51014349693134253</v>
          </cell>
          <cell r="N262">
            <v>0.50279447193839</v>
          </cell>
          <cell r="O262">
            <v>0.49045071226984133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0.22507070585704303</v>
          </cell>
          <cell r="E263">
            <v>0.2415616408939083</v>
          </cell>
          <cell r="F263">
            <v>0.33322768557848204</v>
          </cell>
          <cell r="G263">
            <v>1.0208848671491718E-2</v>
          </cell>
          <cell r="H263">
            <v>5.7670835015640916E-2</v>
          </cell>
          <cell r="I263">
            <v>1.8727378466623059E-2</v>
          </cell>
          <cell r="J263">
            <v>4.352578949028521E-2</v>
          </cell>
          <cell r="K263">
            <v>8.0707095509744586E-2</v>
          </cell>
          <cell r="L263">
            <v>6.3385516789276813E-2</v>
          </cell>
          <cell r="M263">
            <v>8.2457956051063361E-2</v>
          </cell>
          <cell r="N263">
            <v>9.0071763808211733E-2</v>
          </cell>
          <cell r="O263">
            <v>0.10249028780617052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0.23009019614526777</v>
          </cell>
          <cell r="E264">
            <v>0.24359403104307967</v>
          </cell>
          <cell r="F264">
            <v>0.33673195015686208</v>
          </cell>
          <cell r="G264">
            <v>0.33297461120744232</v>
          </cell>
          <cell r="H264">
            <v>0.32921728209123308</v>
          </cell>
          <cell r="I264">
            <v>0.32469744038634546</v>
          </cell>
          <cell r="J264">
            <v>0.2936028213466515</v>
          </cell>
          <cell r="K264">
            <v>0.65000313234203067</v>
          </cell>
          <cell r="L264">
            <v>0.59254910926485993</v>
          </cell>
          <cell r="M264">
            <v>0.59260145298240618</v>
          </cell>
          <cell r="N264">
            <v>0.5928662357466018</v>
          </cell>
          <cell r="O264">
            <v>0.59294100007601158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142.09427183836399</v>
          </cell>
          <cell r="H265">
            <v>184.72268135727401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320.74464393603898</v>
          </cell>
          <cell r="H266">
            <v>391.15252352205601</v>
          </cell>
          <cell r="I266">
            <v>279.92556620733706</v>
          </cell>
          <cell r="J266">
            <v>203.10409782518201</v>
          </cell>
          <cell r="K266">
            <v>144.24881030874405</v>
          </cell>
          <cell r="L266">
            <v>81.455901949890006</v>
          </cell>
          <cell r="M266">
            <v>50.671387435951999</v>
          </cell>
          <cell r="N266">
            <v>5.8754592729796009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3.6284902201331852E-5</v>
          </cell>
          <cell r="F267">
            <v>1.5918796008490343</v>
          </cell>
          <cell r="G267">
            <v>3.8921419200327674</v>
          </cell>
          <cell r="H267">
            <v>9.9915994839260645</v>
          </cell>
          <cell r="I267">
            <v>9.6746051599528187</v>
          </cell>
          <cell r="J267">
            <v>9.705954229651379</v>
          </cell>
          <cell r="K267">
            <v>10.158895897263301</v>
          </cell>
          <cell r="L267">
            <v>10.519329579056103</v>
          </cell>
          <cell r="M267">
            <v>10.92109196476639</v>
          </cell>
          <cell r="N267">
            <v>11.864210197985761</v>
          </cell>
          <cell r="O267">
            <v>12.736675632077242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3.5946983380443642E-5</v>
          </cell>
          <cell r="F268">
            <v>1.2880360008422709</v>
          </cell>
          <cell r="G268">
            <v>2.7560478242696749</v>
          </cell>
          <cell r="H268">
            <v>5.8535512179412388</v>
          </cell>
          <cell r="I268">
            <v>8.8492466060179407</v>
          </cell>
          <cell r="J268">
            <v>9.5976271397924116</v>
          </cell>
          <cell r="K268">
            <v>10.736307450087304</v>
          </cell>
          <cell r="L268">
            <v>10.591336687147013</v>
          </cell>
          <cell r="M268">
            <v>11.192054982229534</v>
          </cell>
          <cell r="N268">
            <v>11.403860599002531</v>
          </cell>
          <cell r="O268">
            <v>11.698778654689864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4.3715128000245911E-5</v>
          </cell>
          <cell r="F269">
            <v>2.8799156016913043</v>
          </cell>
          <cell r="G269">
            <v>6.6481897443024387</v>
          </cell>
          <cell r="H269">
            <v>15.845150701867299</v>
          </cell>
          <cell r="I269">
            <v>18.523851765970761</v>
          </cell>
          <cell r="J269">
            <v>19.30358136944378</v>
          </cell>
          <cell r="K269">
            <v>20.895203347350606</v>
          </cell>
          <cell r="L269">
            <v>21.110666266203108</v>
          </cell>
          <cell r="M269">
            <v>22.113146946995926</v>
          </cell>
          <cell r="N269">
            <v>23.268070796988276</v>
          </cell>
          <cell r="O269">
            <v>24.435454286767097</v>
          </cell>
        </row>
        <row r="270">
          <cell r="A270" t="str">
            <v>RHNM-SHSTG-ELCHP</v>
          </cell>
          <cell r="B270" t="str">
            <v>VAR_fout</v>
          </cell>
          <cell r="C270" t="str">
            <v>RHNM-SHAELCH</v>
          </cell>
          <cell r="D270"/>
          <cell r="E270">
            <v>5.8200353459334025E-2</v>
          </cell>
          <cell r="F270">
            <v>0.29590504761746178</v>
          </cell>
          <cell r="G270">
            <v>0.59325146867229273</v>
          </cell>
          <cell r="H270">
            <v>0.93539083936187173</v>
          </cell>
          <cell r="I270">
            <v>1.1760353060008617</v>
          </cell>
          <cell r="J270">
            <v>1.3994901958679236</v>
          </cell>
          <cell r="K270">
            <v>1.7126504520497672</v>
          </cell>
          <cell r="L270">
            <v>1.4938525107154972</v>
          </cell>
          <cell r="M270">
            <v>1.51141182177536</v>
          </cell>
          <cell r="N270">
            <v>1.5208535236182905</v>
          </cell>
          <cell r="O270">
            <v>1.4099115424226567</v>
          </cell>
        </row>
        <row r="271">
          <cell r="A271" t="str">
            <v>RHNM-SHSTG-ELCHP</v>
          </cell>
          <cell r="B271" t="str">
            <v>VAR_fin</v>
          </cell>
          <cell r="C271" t="str">
            <v>RHNM-SHAELCH</v>
          </cell>
          <cell r="D271"/>
          <cell r="E271">
            <v>5.8204942054569615E-2</v>
          </cell>
          <cell r="F271">
            <v>0.29596581235280067</v>
          </cell>
          <cell r="G271">
            <v>0.5933316072166962</v>
          </cell>
          <cell r="H271">
            <v>0.93548213925510615</v>
          </cell>
          <cell r="I271">
            <v>1.1761387692809924</v>
          </cell>
          <cell r="J271">
            <v>1.3996030617721913</v>
          </cell>
          <cell r="K271">
            <v>1.7127800121862804</v>
          </cell>
          <cell r="L271">
            <v>1.4939766590455608</v>
          </cell>
          <cell r="M271">
            <v>1.5115411287411498</v>
          </cell>
          <cell r="N271">
            <v>1.520984024577352</v>
          </cell>
          <cell r="O271">
            <v>1.4100483997477309</v>
          </cell>
        </row>
        <row r="272">
          <cell r="A272" t="str">
            <v>RHNM-SHSTG-ELCHP</v>
          </cell>
          <cell r="B272" t="str">
            <v>VAR_ncap</v>
          </cell>
          <cell r="C272" t="str">
            <v>-</v>
          </cell>
          <cell r="D272">
            <v>5.04630297200144E-4</v>
          </cell>
          <cell r="E272">
            <v>9.3281105930573694E-3</v>
          </cell>
          <cell r="F272">
            <v>2.9840791408535201E-2</v>
          </cell>
          <cell r="G272">
            <v>3.9343158937829803E-2</v>
          </cell>
          <cell r="H272">
            <v>3.5247363728467901E-2</v>
          </cell>
          <cell r="I272">
            <v>6.4110038527998806E-2</v>
          </cell>
          <cell r="J272">
            <v>6.1118113701652703E-2</v>
          </cell>
          <cell r="K272">
            <v>6.1246276780727901E-2</v>
          </cell>
          <cell r="L272">
            <v>6.3536394851246805E-2</v>
          </cell>
          <cell r="M272">
            <v>6.3047616432208506E-2</v>
          </cell>
          <cell r="N272">
            <v>7.1037062646808494E-2</v>
          </cell>
          <cell r="O272">
            <v>5.4109292136797597E-2</v>
          </cell>
        </row>
        <row r="273">
          <cell r="A273" t="str">
            <v>RHNM-SHSTG-ELCHP</v>
          </cell>
          <cell r="B273" t="str">
            <v>VAR_cap</v>
          </cell>
          <cell r="C273" t="str">
            <v>-</v>
          </cell>
          <cell r="D273">
            <v>5.04630297200144E-4</v>
          </cell>
          <cell r="E273">
            <v>9.7640421424326843E-3</v>
          </cell>
          <cell r="F273">
            <v>3.9518335827826385E-2</v>
          </cell>
          <cell r="G273">
            <v>7.87118661192511E-2</v>
          </cell>
          <cell r="H273">
            <v>0.10864825333103731</v>
          </cell>
          <cell r="I273">
            <v>0.13684635693202626</v>
          </cell>
          <cell r="J273">
            <v>0.16002362526802122</v>
          </cell>
          <cell r="K273">
            <v>0.18523216876193871</v>
          </cell>
          <cell r="L273">
            <v>0.1857638965843417</v>
          </cell>
          <cell r="M273">
            <v>0.18577578603460132</v>
          </cell>
          <cell r="N273">
            <v>0.18569877794110859</v>
          </cell>
          <cell r="O273">
            <v>0.18591820167587808</v>
          </cell>
        </row>
        <row r="274">
          <cell r="A274" t="str">
            <v>D-SCOM_LTH</v>
          </cell>
          <cell r="B274" t="str">
            <v>VAR_fout</v>
          </cell>
          <cell r="C274" t="str">
            <v>SCOM_LTH_DH</v>
          </cell>
          <cell r="D274">
            <v>5.6100253411261072</v>
          </cell>
          <cell r="E274">
            <v>6.0767277034271929</v>
          </cell>
          <cell r="F274">
            <v>6.0767365041926338</v>
          </cell>
          <cell r="G274">
            <v>6.0767414612894068</v>
          </cell>
          <cell r="H274">
            <v>6.0767671052791155</v>
          </cell>
          <cell r="I274">
            <v>6.2529638840427086</v>
          </cell>
          <cell r="J274">
            <v>7.7629649671856571</v>
          </cell>
          <cell r="K274">
            <v>7.7671894700634194</v>
          </cell>
          <cell r="L274">
            <v>8.3058835230377372</v>
          </cell>
          <cell r="M274">
            <v>8.3059570562823559</v>
          </cell>
          <cell r="N274">
            <v>8.3059890427655034</v>
          </cell>
          <cell r="O274">
            <v>8.3061027302099575</v>
          </cell>
        </row>
        <row r="275">
          <cell r="A275" t="str">
            <v>D-SCOM_LTH</v>
          </cell>
          <cell r="B275" t="str">
            <v>VAR_fin</v>
          </cell>
          <cell r="C275" t="str">
            <v>LTH</v>
          </cell>
          <cell r="D275">
            <v>6.0988032826920966</v>
          </cell>
          <cell r="E275">
            <v>6.6044312806396945</v>
          </cell>
          <cell r="F275">
            <v>6.6018382812959429</v>
          </cell>
          <cell r="G275">
            <v>6.5975106110429449</v>
          </cell>
          <cell r="H275">
            <v>6.5932110629143983</v>
          </cell>
          <cell r="I275">
            <v>6.7799351865521178</v>
          </cell>
          <cell r="J275">
            <v>8.4116785946802732</v>
          </cell>
          <cell r="K275">
            <v>8.4107466556474151</v>
          </cell>
          <cell r="L275">
            <v>8.9940746692015665</v>
          </cell>
          <cell r="M275">
            <v>8.9941542951066236</v>
          </cell>
          <cell r="N275">
            <v>8.9941889318574422</v>
          </cell>
          <cell r="O275">
            <v>8.9943120389732041</v>
          </cell>
        </row>
        <row r="276">
          <cell r="A276" t="str">
            <v>D-SCOM_LTH</v>
          </cell>
          <cell r="B276" t="str">
            <v>VAR_ncap</v>
          </cell>
          <cell r="C276" t="str">
            <v>-</v>
          </cell>
          <cell r="D276">
            <v>0.84970148786362798</v>
          </cell>
          <cell r="E276">
            <v>1.3364766605372599E-6</v>
          </cell>
          <cell r="F276">
            <v>1.03584079635635E-6</v>
          </cell>
          <cell r="G276">
            <v>8.4984756978004204E-7</v>
          </cell>
          <cell r="H276">
            <v>1.36168448224293E-6</v>
          </cell>
          <cell r="I276">
            <v>1.05843927220738E-6</v>
          </cell>
          <cell r="J276">
            <v>1.4224514783040199E-6</v>
          </cell>
          <cell r="K276">
            <v>2.0473405332296E-6</v>
          </cell>
          <cell r="L276">
            <v>2.4657969837011302E-6</v>
          </cell>
          <cell r="M276">
            <v>4.6678171324636797E-6</v>
          </cell>
          <cell r="N276">
            <v>7.6359645804861402E-6</v>
          </cell>
          <cell r="O276">
            <v>2.8547167779781001E-5</v>
          </cell>
        </row>
        <row r="277">
          <cell r="A277" t="str">
            <v>D-SCOM_LTH</v>
          </cell>
          <cell r="B277" t="str">
            <v>VAR_cap</v>
          </cell>
          <cell r="C277" t="str">
            <v>-</v>
          </cell>
          <cell r="D277">
            <v>0.84970148786362798</v>
          </cell>
          <cell r="E277">
            <v>0.84970282434028799</v>
          </cell>
          <cell r="F277">
            <v>0.84970386018108501</v>
          </cell>
          <cell r="G277">
            <v>0.849704710028654</v>
          </cell>
          <cell r="H277">
            <v>0.84970607171313695</v>
          </cell>
          <cell r="I277">
            <v>0.84970713015240895</v>
          </cell>
          <cell r="J277">
            <v>0.849708552603887</v>
          </cell>
          <cell r="K277">
            <v>0.84971059994442</v>
          </cell>
          <cell r="L277">
            <v>0.84971306574140404</v>
          </cell>
          <cell r="M277">
            <v>0.84971773355853697</v>
          </cell>
          <cell r="N277">
            <v>0.84972536952311695</v>
          </cell>
          <cell r="O277">
            <v>0.84975391669089695</v>
          </cell>
        </row>
        <row r="278">
          <cell r="A278" t="str">
            <v>ITOT-SWHBIOBR</v>
          </cell>
          <cell r="B278" t="str">
            <v>VAR_fout</v>
          </cell>
          <cell r="C278" t="str">
            <v>ITOT-SWH</v>
          </cell>
          <cell r="D278">
            <v>0.31053565930299143</v>
          </cell>
          <cell r="E278">
            <v>0.39254310851682872</v>
          </cell>
          <cell r="F278">
            <v>0.91210904877833698</v>
          </cell>
          <cell r="G278">
            <v>2.9990343957255905</v>
          </cell>
          <cell r="H278">
            <v>2.9990751224611882</v>
          </cell>
          <cell r="I278">
            <v>2.9990856334614424</v>
          </cell>
          <cell r="J278">
            <v>3.0180693666854679</v>
          </cell>
          <cell r="K278">
            <v>3.0370530186250186</v>
          </cell>
          <cell r="L278">
            <v>3.0370644575960215</v>
          </cell>
          <cell r="M278">
            <v>3.037069145729995</v>
          </cell>
          <cell r="N278">
            <v>3.0370833969306217</v>
          </cell>
          <cell r="O278">
            <v>3.0371741081796326</v>
          </cell>
        </row>
        <row r="279">
          <cell r="A279" t="str">
            <v>ITOT-SWHBIOBR</v>
          </cell>
          <cell r="B279" t="str">
            <v>VAR_fin</v>
          </cell>
          <cell r="C279" t="str">
            <v>IBIO</v>
          </cell>
          <cell r="D279">
            <v>0.43675901449084564</v>
          </cell>
          <cell r="E279">
            <v>0.55210001197866232</v>
          </cell>
          <cell r="F279">
            <v>1.2828537957501225</v>
          </cell>
          <cell r="G279">
            <v>4.2180511894874737</v>
          </cell>
          <cell r="H279">
            <v>4.2181084704095495</v>
          </cell>
          <cell r="I279">
            <v>4.2181232538135607</v>
          </cell>
          <cell r="J279">
            <v>4.2181262986519474</v>
          </cell>
          <cell r="K279">
            <v>4.2181291925347475</v>
          </cell>
          <cell r="L279">
            <v>4.2181450799944784</v>
          </cell>
          <cell r="M279">
            <v>4.2181515912916616</v>
          </cell>
          <cell r="N279">
            <v>4.2181713846258626</v>
          </cell>
          <cell r="O279">
            <v>4.2182973724717119</v>
          </cell>
        </row>
        <row r="280">
          <cell r="A280" t="str">
            <v>ITOT-SWHBIOBR</v>
          </cell>
          <cell r="B280" t="str">
            <v>VAR_ncap</v>
          </cell>
          <cell r="C280" t="str">
            <v>-</v>
          </cell>
          <cell r="D280"/>
          <cell r="E280">
            <v>1.48086277209292E-2</v>
          </cell>
          <cell r="F280">
            <v>3.1120754375238101E-2</v>
          </cell>
          <cell r="G280">
            <v>0.108620291905418</v>
          </cell>
          <cell r="H280">
            <v>3.2960033156078802E-2</v>
          </cell>
          <cell r="I280">
            <v>0.12051266507729499</v>
          </cell>
          <cell r="J280">
            <v>5.6754418376646902E-2</v>
          </cell>
          <cell r="K280">
            <v>5.2743640404232503E-2</v>
          </cell>
          <cell r="L280">
            <v>0.114976484893566</v>
          </cell>
          <cell r="M280">
            <v>5.1355892857367302E-2</v>
          </cell>
          <cell r="N280">
            <v>8.1807567380476606E-2</v>
          </cell>
          <cell r="O280">
            <v>9.0269787324683298E-2</v>
          </cell>
        </row>
        <row r="281">
          <cell r="A281" t="str">
            <v>ITOT-SWHBIOBR</v>
          </cell>
          <cell r="B281" t="str">
            <v>VAR_cap</v>
          </cell>
          <cell r="C281" t="str">
            <v>-</v>
          </cell>
          <cell r="D281">
            <v>1.7013611085743299E-2</v>
          </cell>
          <cell r="E281">
            <v>3.1804896125450587E-2</v>
          </cell>
          <cell r="F281">
            <v>6.2854828665854109E-2</v>
          </cell>
          <cell r="G281">
            <v>0.1713983453956244</v>
          </cell>
          <cell r="H281">
            <v>0.18439160434410509</v>
          </cell>
          <cell r="I281">
            <v>0.24771829577486623</v>
          </cell>
          <cell r="J281">
            <v>0.21008542187481513</v>
          </cell>
          <cell r="K281">
            <v>0.22978016818305894</v>
          </cell>
          <cell r="L281">
            <v>0.23520335739988824</v>
          </cell>
          <cell r="M281">
            <v>0.21881035567797355</v>
          </cell>
          <cell r="N281">
            <v>0.22067730577225023</v>
          </cell>
          <cell r="O281">
            <v>0.22311656841716931</v>
          </cell>
        </row>
        <row r="282">
          <cell r="A282" t="str">
            <v>RHNS-SHPLTBR</v>
          </cell>
          <cell r="B282" t="str">
            <v>VAR_fout</v>
          </cell>
          <cell r="C282" t="str">
            <v>RHNS-SHPLT</v>
          </cell>
          <cell r="D282"/>
          <cell r="E282"/>
          <cell r="F282">
            <v>2.2120220689020289E-5</v>
          </cell>
          <cell r="G282">
            <v>7.201721074584987E-3</v>
          </cell>
          <cell r="H282">
            <v>7.5246171305530943E-3</v>
          </cell>
          <cell r="I282">
            <v>7.5742764176095767E-3</v>
          </cell>
          <cell r="J282">
            <v>7.5820222023240055E-3</v>
          </cell>
          <cell r="K282">
            <v>7.6085945570581685E-3</v>
          </cell>
          <cell r="L282">
            <v>7.6133811669201338E-3</v>
          </cell>
          <cell r="M282">
            <v>7.6280659362407228E-3</v>
          </cell>
          <cell r="N282">
            <v>7.6333393646301284E-3</v>
          </cell>
          <cell r="O282">
            <v>7.7277966818853402E-3</v>
          </cell>
        </row>
        <row r="283">
          <cell r="A283" t="str">
            <v>RHNS-SHPLTBR</v>
          </cell>
          <cell r="B283" t="str">
            <v>VAR_fin</v>
          </cell>
          <cell r="C283" t="str">
            <v>RPLT</v>
          </cell>
          <cell r="D283"/>
          <cell r="E283"/>
          <cell r="F283">
            <v>2.4578022987800314E-5</v>
          </cell>
          <cell r="G283">
            <v>8.0019123050944271E-3</v>
          </cell>
          <cell r="H283">
            <v>8.3606857006145539E-3</v>
          </cell>
          <cell r="I283">
            <v>8.4158626862328584E-3</v>
          </cell>
          <cell r="J283">
            <v>8.4244691136933485E-3</v>
          </cell>
          <cell r="K283">
            <v>8.4539939522868517E-3</v>
          </cell>
          <cell r="L283">
            <v>8.4593124076890319E-3</v>
          </cell>
          <cell r="M283">
            <v>8.4756288180452468E-3</v>
          </cell>
          <cell r="N283">
            <v>8.4814881829223567E-3</v>
          </cell>
          <cell r="O283">
            <v>8.5864407576503807E-3</v>
          </cell>
        </row>
        <row r="284">
          <cell r="A284" t="str">
            <v>RHNS-SHPLTBR</v>
          </cell>
          <cell r="B284" t="str">
            <v>VAR_ncap</v>
          </cell>
          <cell r="C284" t="str">
            <v>-</v>
          </cell>
          <cell r="D284"/>
          <cell r="E284">
            <v>1.1852685088572901E-6</v>
          </cell>
          <cell r="F284">
            <v>5.8653278938725696E-7</v>
          </cell>
          <cell r="G284">
            <v>6.9356063404050399E-4</v>
          </cell>
          <cell r="H284">
            <v>2.0502289294524301E-5</v>
          </cell>
          <cell r="I284">
            <v>7.3555970381888595E-5</v>
          </cell>
          <cell r="J284">
            <v>5.4445206610591605E-4</v>
          </cell>
          <cell r="K284">
            <v>1.19823805379295E-4</v>
          </cell>
          <cell r="L284">
            <v>5.1749967633258698E-5</v>
          </cell>
          <cell r="M284">
            <v>5.47393902730541E-4</v>
          </cell>
          <cell r="N284">
            <v>8.67639452513512E-5</v>
          </cell>
          <cell r="O284">
            <v>1.5514285055185899E-4</v>
          </cell>
        </row>
        <row r="285">
          <cell r="A285" t="str">
            <v>RHNS-SHPLTBR</v>
          </cell>
          <cell r="B285" t="str">
            <v>VAR_cap</v>
          </cell>
          <cell r="C285" t="str">
            <v>-</v>
          </cell>
          <cell r="D285"/>
          <cell r="E285">
            <v>1.1852685088572901E-6</v>
          </cell>
          <cell r="F285">
            <v>6.5115208014704008E-7</v>
          </cell>
          <cell r="G285">
            <v>6.9394467790086819E-4</v>
          </cell>
          <cell r="H285">
            <v>7.1345944587972773E-4</v>
          </cell>
          <cell r="I285">
            <v>6.5354484485593363E-4</v>
          </cell>
          <cell r="J285">
            <v>6.3660814751255012E-4</v>
          </cell>
          <cell r="K285">
            <v>7.3448455757033071E-4</v>
          </cell>
          <cell r="L285">
            <v>6.5159397969873501E-4</v>
          </cell>
          <cell r="M285">
            <v>7.1576826715761361E-4</v>
          </cell>
          <cell r="N285">
            <v>6.8609686189559339E-4</v>
          </cell>
          <cell r="O285">
            <v>7.8562846548017396E-4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ELC5</v>
          </cell>
          <cell r="D286"/>
          <cell r="E286"/>
          <cell r="F286"/>
          <cell r="G286">
            <v>2.1425561920067988E-3</v>
          </cell>
          <cell r="H286">
            <v>3.4833315363059533E-3</v>
          </cell>
          <cell r="I286">
            <v>5.891873562460989E-3</v>
          </cell>
          <cell r="J286">
            <v>5.3738879775821098E-3</v>
          </cell>
          <cell r="K286">
            <v>2.506352990665291E-3</v>
          </cell>
          <cell r="L286">
            <v>9.1509514690163961E-3</v>
          </cell>
          <cell r="M286">
            <v>6.1347722435455025E-3</v>
          </cell>
          <cell r="N286">
            <v>3.7729247076843126E-3</v>
          </cell>
          <cell r="O286">
            <v>5.1859105329524488E-3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RHNM_ELC</v>
          </cell>
          <cell r="D287"/>
          <cell r="E287"/>
          <cell r="F287"/>
          <cell r="G287">
            <v>1.0469646120806703E-3</v>
          </cell>
          <cell r="H287">
            <v>3.4780021311239932E-3</v>
          </cell>
          <cell r="I287">
            <v>5.8876926363892199E-3</v>
          </cell>
          <cell r="J287">
            <v>5.3695357973686641E-3</v>
          </cell>
          <cell r="K287">
            <v>2.5089115026902093E-3</v>
          </cell>
          <cell r="L287">
            <v>9.1689235287867737E-3</v>
          </cell>
          <cell r="M287">
            <v>6.157949332757655E-3</v>
          </cell>
          <cell r="N287">
            <v>3.7886301908362239E-3</v>
          </cell>
          <cell r="O287">
            <v>5.2098502029942042E-3</v>
          </cell>
        </row>
        <row r="288">
          <cell r="A288" t="str">
            <v>D-RHNM_KEV_WOD_ELC_CHP</v>
          </cell>
          <cell r="B288" t="str">
            <v>VAR_fin</v>
          </cell>
          <cell r="C288" t="str">
            <v>RHNM_KEV_WOD_ELC_CHP</v>
          </cell>
          <cell r="D288"/>
          <cell r="E288"/>
          <cell r="F288"/>
          <cell r="G288">
            <v>3.1644225118238906E-3</v>
          </cell>
          <cell r="H288">
            <v>6.936235375166363E-3</v>
          </cell>
          <cell r="I288">
            <v>1.1754467906586626E-2</v>
          </cell>
          <cell r="J288">
            <v>1.0719603310083401E-2</v>
          </cell>
          <cell r="K288">
            <v>4.9901166018178605E-3</v>
          </cell>
          <cell r="L288">
            <v>1.8294776705539584E-2</v>
          </cell>
          <cell r="M288">
            <v>1.226762328403958E-2</v>
          </cell>
          <cell r="N288">
            <v>7.5364566062569574E-3</v>
          </cell>
          <cell r="O288">
            <v>1.0370439320183918E-2</v>
          </cell>
        </row>
        <row r="289">
          <cell r="A289" t="str">
            <v>SCOM-SHLTHCHPNGA</v>
          </cell>
          <cell r="B289" t="str">
            <v>VAR_fout</v>
          </cell>
          <cell r="C289" t="str">
            <v>SCOM-SHLTHC-NGA</v>
          </cell>
          <cell r="D289">
            <v>0.685673430720937</v>
          </cell>
          <cell r="E289">
            <v>0.74271330541939273</v>
          </cell>
          <cell r="F289">
            <v>0.86721533797289929</v>
          </cell>
          <cell r="G289">
            <v>0.89520752382108648</v>
          </cell>
          <cell r="H289">
            <v>0.78735475881272632</v>
          </cell>
          <cell r="I289">
            <v>0.47743564311274922</v>
          </cell>
          <cell r="J289"/>
          <cell r="K289"/>
          <cell r="L289">
            <v>3.0346497337573788E-2</v>
          </cell>
          <cell r="M289">
            <v>3.5008389833544533E-2</v>
          </cell>
          <cell r="N289">
            <v>3.289888726331873E-2</v>
          </cell>
          <cell r="O289">
            <v>5.0596384368433445E-2</v>
          </cell>
        </row>
        <row r="290">
          <cell r="A290" t="str">
            <v>SCOM-SHLTHCHPNGA</v>
          </cell>
          <cell r="B290" t="str">
            <v>VAR_fin</v>
          </cell>
          <cell r="C290" t="str">
            <v>SCOMLTHCHPC</v>
          </cell>
          <cell r="D290">
            <v>0.685673430720937</v>
          </cell>
          <cell r="E290">
            <v>0.74271330541939273</v>
          </cell>
          <cell r="F290">
            <v>0.86721533797289929</v>
          </cell>
          <cell r="G290">
            <v>0.89520752382108648</v>
          </cell>
          <cell r="H290">
            <v>0.78735475881272632</v>
          </cell>
          <cell r="I290">
            <v>0.47743564311274922</v>
          </cell>
          <cell r="J290"/>
          <cell r="K290"/>
          <cell r="L290">
            <v>3.0346497337573788E-2</v>
          </cell>
          <cell r="M290">
            <v>3.5008389833544533E-2</v>
          </cell>
          <cell r="N290">
            <v>3.289888726331873E-2</v>
          </cell>
          <cell r="O290">
            <v>5.0596384368433445E-2</v>
          </cell>
        </row>
        <row r="291">
          <cell r="A291" t="str">
            <v>SCOM-SHLTHCHPNGA</v>
          </cell>
          <cell r="B291" t="str">
            <v>VAR_fin</v>
          </cell>
          <cell r="C291" t="str">
            <v>SCOM_LTH_CHPNGA_ON</v>
          </cell>
          <cell r="D291">
            <v>0.69259942497064442</v>
          </cell>
          <cell r="E291">
            <v>0.75021546001958739</v>
          </cell>
          <cell r="F291">
            <v>0.87597508886151521</v>
          </cell>
          <cell r="G291">
            <v>0.90425002406170363</v>
          </cell>
          <cell r="H291">
            <v>0.79530783718457221</v>
          </cell>
          <cell r="I291">
            <v>0.48225822536641344</v>
          </cell>
          <cell r="J291"/>
          <cell r="K291"/>
          <cell r="L291">
            <v>3.0653027613710918E-2</v>
          </cell>
          <cell r="M291">
            <v>3.5362009932873265E-2</v>
          </cell>
          <cell r="N291">
            <v>3.3231199255877496E-2</v>
          </cell>
          <cell r="O291">
            <v>5.1107458958013559E-2</v>
          </cell>
        </row>
        <row r="292">
          <cell r="A292" t="str">
            <v>SCOM-SHLTHCHPNGA</v>
          </cell>
          <cell r="B292" t="str">
            <v>VAR_ncap</v>
          </cell>
          <cell r="C292" t="str">
            <v>-</v>
          </cell>
          <cell r="D292">
            <v>1.3118214100332399E-7</v>
          </cell>
          <cell r="E292">
            <v>4.24337766232976E-2</v>
          </cell>
          <cell r="F292">
            <v>3.9848202297952398E-2</v>
          </cell>
          <cell r="G292">
            <v>3.6813276553967197E-2</v>
          </cell>
          <cell r="H292">
            <v>3.5564400804251002E-2</v>
          </cell>
          <cell r="I292">
            <v>2.6967441474955601E-2</v>
          </cell>
          <cell r="J292">
            <v>1.2239196486297599E-7</v>
          </cell>
          <cell r="K292">
            <v>1.4876329438244599E-7</v>
          </cell>
          <cell r="L292">
            <v>3.5827305507497098E-3</v>
          </cell>
          <cell r="M292">
            <v>3.2604324849704E-3</v>
          </cell>
          <cell r="N292">
            <v>2.7375847541653299E-3</v>
          </cell>
          <cell r="O292">
            <v>4.7812579253713504E-3</v>
          </cell>
        </row>
        <row r="293">
          <cell r="A293" t="str">
            <v>SCOM-SHLTHCHPNGA</v>
          </cell>
          <cell r="B293" t="str">
            <v>VAR_cap</v>
          </cell>
          <cell r="C293" t="str">
            <v>-</v>
          </cell>
          <cell r="D293">
            <v>7.59694001406679E-2</v>
          </cell>
          <cell r="E293">
            <v>6.4441588772544106E-2</v>
          </cell>
          <cell r="F293">
            <v>6.7021571983371178E-2</v>
          </cell>
          <cell r="G293">
            <v>6.9174106452344897E-2</v>
          </cell>
          <cell r="H293">
            <v>6.0839969534302596E-2</v>
          </cell>
          <cell r="I293">
            <v>3.7724581897559006E-2</v>
          </cell>
          <cell r="J293">
            <v>-7.0426630402464774E-8</v>
          </cell>
          <cell r="K293">
            <v>-8.9310217301491468E-8</v>
          </cell>
          <cell r="L293">
            <v>3.5826761289116903E-3</v>
          </cell>
          <cell r="M293">
            <v>4.3037028680943997E-3</v>
          </cell>
          <cell r="N293">
            <v>4.1663129361553296E-3</v>
          </cell>
          <cell r="O293">
            <v>6.4439960807036907E-3</v>
          </cell>
        </row>
        <row r="294">
          <cell r="A294" t="str">
            <v>ITOT-PROCESSCO2</v>
          </cell>
          <cell r="B294" t="str">
            <v>VAR_fout</v>
          </cell>
          <cell r="C294" t="str">
            <v>CO2</v>
          </cell>
          <cell r="D294">
            <v>2089.34680048464</v>
          </cell>
          <cell r="E294">
            <v>2111.0131698740802</v>
          </cell>
          <cell r="F294">
            <v>2102.26947106126</v>
          </cell>
          <cell r="G294">
            <v>2093.65708351385</v>
          </cell>
          <cell r="H294">
            <v>2085.5349758859602</v>
          </cell>
          <cell r="I294">
            <v>2077.4128682582</v>
          </cell>
          <cell r="J294">
            <v>2070.5807228355202</v>
          </cell>
          <cell r="K294">
            <v>2063.74857741287</v>
          </cell>
          <cell r="L294">
            <v>2063.74857741299</v>
          </cell>
          <cell r="M294">
            <v>2063.74857741286</v>
          </cell>
          <cell r="N294">
            <v>2063.7485774130701</v>
          </cell>
          <cell r="O294">
            <v>2063.7485774127399</v>
          </cell>
        </row>
        <row r="295">
          <cell r="A295" t="str">
            <v>ITOT-PROCESSCO2</v>
          </cell>
          <cell r="B295" t="str">
            <v>VAR_fout</v>
          </cell>
          <cell r="C295" t="str">
            <v>CO2P</v>
          </cell>
          <cell r="D295">
            <v>2089.34680048464</v>
          </cell>
          <cell r="E295">
            <v>2111.0131698740802</v>
          </cell>
          <cell r="F295">
            <v>2102.26947106126</v>
          </cell>
          <cell r="G295">
            <v>2093.6570835138523</v>
          </cell>
          <cell r="H295">
            <v>2085.5349758859556</v>
          </cell>
          <cell r="I295">
            <v>2077.4128682581995</v>
          </cell>
          <cell r="J295">
            <v>2070.5807228355211</v>
          </cell>
          <cell r="K295">
            <v>2063.7485774128681</v>
          </cell>
          <cell r="L295">
            <v>2063.7485774129927</v>
          </cell>
          <cell r="M295">
            <v>2063.7485774128609</v>
          </cell>
          <cell r="N295">
            <v>2063.7485774130691</v>
          </cell>
          <cell r="O295">
            <v>2063.7485774127367</v>
          </cell>
        </row>
        <row r="296">
          <cell r="A296" t="str">
            <v>RHNM-SHWODBR</v>
          </cell>
          <cell r="B296" t="str">
            <v>VAR_fout</v>
          </cell>
          <cell r="C296" t="str">
            <v>RHNM-SHWOD</v>
          </cell>
          <cell r="D296"/>
          <cell r="E296">
            <v>8.1163189116897988E-2</v>
          </cell>
          <cell r="F296">
            <v>8.1163211401350188E-2</v>
          </cell>
          <cell r="G296">
            <v>8.1162493438837288E-2</v>
          </cell>
          <cell r="H296">
            <v>8.1161759732374994E-2</v>
          </cell>
          <cell r="I296">
            <v>8.1160945075728769E-2</v>
          </cell>
          <cell r="J296">
            <v>8.1160296309092383E-2</v>
          </cell>
          <cell r="K296">
            <v>8.1159275419419183E-2</v>
          </cell>
          <cell r="L296">
            <v>8.1158471521485087E-2</v>
          </cell>
          <cell r="M296">
            <v>8.1157071634110081E-2</v>
          </cell>
          <cell r="N296">
            <v>7.6362529889697894E-3</v>
          </cell>
          <cell r="O296">
            <v>7.6214237790725959E-3</v>
          </cell>
        </row>
        <row r="297">
          <cell r="A297" t="str">
            <v>RHNM-SHWODBR</v>
          </cell>
          <cell r="B297" t="str">
            <v>VAR_fin</v>
          </cell>
          <cell r="C297" t="str">
            <v>RHNMWODBRC</v>
          </cell>
          <cell r="D297"/>
          <cell r="E297">
            <v>8.1163189116897988E-2</v>
          </cell>
          <cell r="F297">
            <v>8.1163211401350188E-2</v>
          </cell>
          <cell r="G297">
            <v>8.1162493438837288E-2</v>
          </cell>
          <cell r="H297">
            <v>8.1161759732374994E-2</v>
          </cell>
          <cell r="I297">
            <v>8.1160945075728769E-2</v>
          </cell>
          <cell r="J297">
            <v>8.1160296309092383E-2</v>
          </cell>
          <cell r="K297">
            <v>8.1159275419419183E-2</v>
          </cell>
          <cell r="L297">
            <v>8.1158471521485087E-2</v>
          </cell>
          <cell r="M297">
            <v>8.1157071634110081E-2</v>
          </cell>
          <cell r="N297">
            <v>7.6362529889697894E-3</v>
          </cell>
          <cell r="O297">
            <v>7.6214237790725959E-3</v>
          </cell>
        </row>
        <row r="298">
          <cell r="A298" t="str">
            <v>RHNM-SHWODBR</v>
          </cell>
          <cell r="B298" t="str">
            <v>VAR_fin</v>
          </cell>
          <cell r="C298" t="str">
            <v>RWOD</v>
          </cell>
          <cell r="D298"/>
          <cell r="E298">
            <v>0.11272665155124727</v>
          </cell>
          <cell r="F298">
            <v>0.1127266825018753</v>
          </cell>
          <cell r="G298">
            <v>0.11272568533171841</v>
          </cell>
          <cell r="H298">
            <v>0.11272466629496526</v>
          </cell>
          <cell r="I298">
            <v>0.11272353482740118</v>
          </cell>
          <cell r="J298">
            <v>0.11272263376262837</v>
          </cell>
          <cell r="K298">
            <v>0.11272121586030438</v>
          </cell>
          <cell r="L298">
            <v>0.11272009933539597</v>
          </cell>
          <cell r="M298">
            <v>0.11271815504737503</v>
          </cell>
          <cell r="N298">
            <v>1.0605906929124716E-2</v>
          </cell>
          <cell r="O298">
            <v>1.0585310804267499E-2</v>
          </cell>
        </row>
        <row r="299">
          <cell r="A299" t="str">
            <v>RHNM-SHWODBR</v>
          </cell>
          <cell r="B299" t="str">
            <v>VAR_ncap</v>
          </cell>
          <cell r="C299" t="str">
            <v>-</v>
          </cell>
          <cell r="D299"/>
          <cell r="E299">
            <v>6.4541033231511804E-3</v>
          </cell>
          <cell r="F299">
            <v>1.8626704866358301E-4</v>
          </cell>
          <cell r="G299"/>
          <cell r="H299">
            <v>6.3587659183006202E-3</v>
          </cell>
          <cell r="I299"/>
          <cell r="J299">
            <v>6.4216993761792096E-3</v>
          </cell>
          <cell r="K299"/>
          <cell r="L299">
            <v>2.0856654115032299E-3</v>
          </cell>
          <cell r="M299">
            <v>4.3834631987640102E-3</v>
          </cell>
          <cell r="N299">
            <v>1.15027635090412E-5</v>
          </cell>
          <cell r="O299">
            <v>2.9407790740882801E-5</v>
          </cell>
        </row>
        <row r="300">
          <cell r="A300" t="str">
            <v>RHNM-SHWODBR</v>
          </cell>
          <cell r="B300" t="str">
            <v>VAR_cap</v>
          </cell>
          <cell r="C300" t="str">
            <v>-</v>
          </cell>
          <cell r="D300"/>
          <cell r="E300">
            <v>6.4541033231511804E-3</v>
          </cell>
          <cell r="F300">
            <v>6.6385562966400436E-3</v>
          </cell>
          <cell r="G300">
            <v>6.6349742672830074E-3</v>
          </cell>
          <cell r="H300">
            <v>9.2440880923305227E-3</v>
          </cell>
          <cell r="I300">
            <v>6.3957823247276476E-3</v>
          </cell>
          <cell r="J300">
            <v>8.9788994500277393E-3</v>
          </cell>
          <cell r="K300">
            <v>6.4211893868704704E-3</v>
          </cell>
          <cell r="L300">
            <v>7.6486226898556647E-3</v>
          </cell>
          <cell r="M300">
            <v>6.4680350373783977E-3</v>
          </cell>
          <cell r="N300">
            <v>1.0258216657474404E-3</v>
          </cell>
          <cell r="O300">
            <v>1.0092255300331401E-3</v>
          </cell>
        </row>
        <row r="301">
          <cell r="A301" t="str">
            <v>RHNS-SHDEM</v>
          </cell>
          <cell r="B301" t="str">
            <v>VAR_fout</v>
          </cell>
          <cell r="C301" t="str">
            <v>RHNS-SHD</v>
          </cell>
          <cell r="D301"/>
          <cell r="E301">
            <v>0.40498900274511701</v>
          </cell>
          <cell r="F301">
            <v>0.99391635777870935</v>
          </cell>
          <cell r="G301">
            <v>1.8460248800363404</v>
          </cell>
          <cell r="H301">
            <v>2.5919174576310802</v>
          </cell>
          <cell r="I301">
            <v>3.3577558477160485</v>
          </cell>
          <cell r="J301">
            <v>4.1380724816408536</v>
          </cell>
          <cell r="K301">
            <v>4.9940828428825199</v>
          </cell>
          <cell r="L301">
            <v>4.9107134017925507</v>
          </cell>
          <cell r="M301">
            <v>4.8891371853700276</v>
          </cell>
          <cell r="N301">
            <v>4.8906557867632197</v>
          </cell>
          <cell r="O301">
            <v>4.7384836096024898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RHNS-SHLTHC-WOD</v>
          </cell>
          <cell r="D302"/>
          <cell r="E302">
            <v>7.5914217954658301E-5</v>
          </cell>
          <cell r="F302"/>
          <cell r="G302">
            <v>6.0994391288171947E-3</v>
          </cell>
          <cell r="H302">
            <v>1.0442777199050662E-2</v>
          </cell>
          <cell r="I302">
            <v>1.7217327126227252E-2</v>
          </cell>
          <cell r="J302">
            <v>1.5225660423092695E-2</v>
          </cell>
          <cell r="K302">
            <v>2.1849719246676329E-2</v>
          </cell>
          <cell r="L302">
            <v>1.6849141404976332E-2</v>
          </cell>
          <cell r="M302">
            <v>2.5564810920297665E-2</v>
          </cell>
          <cell r="N302">
            <v>0.10020497730274742</v>
          </cell>
          <cell r="O302">
            <v>0.19093552009536613</v>
          </cell>
        </row>
        <row r="303">
          <cell r="A303" t="str">
            <v>RHNS-SHDEM</v>
          </cell>
          <cell r="B303" t="str">
            <v>VAR_fin</v>
          </cell>
          <cell r="C303" t="str">
            <v>RHNS-SHLFO</v>
          </cell>
          <cell r="D303"/>
          <cell r="E303">
            <v>5.3370232682951471E-5</v>
          </cell>
          <cell r="F303"/>
          <cell r="G303">
            <v>1.9512915940161934E-3</v>
          </cell>
          <cell r="H303">
            <v>2.9977167097838012E-4</v>
          </cell>
          <cell r="I303"/>
          <cell r="J303">
            <v>1.02458405669219E-3</v>
          </cell>
          <cell r="K303">
            <v>4.1817610072242891E-4</v>
          </cell>
          <cell r="L303">
            <v>5.6667954319955917E-3</v>
          </cell>
          <cell r="O303">
            <v>7.7713607719304221E-3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RHNS-SHNGAH</v>
          </cell>
          <cell r="D304"/>
          <cell r="E304">
            <v>2.3990285434277332E-4</v>
          </cell>
          <cell r="F304">
            <v>1.1511453155734954E-2</v>
          </cell>
          <cell r="G304">
            <v>1.1396201627608498E-2</v>
          </cell>
          <cell r="H304">
            <v>0.28316716610063136</v>
          </cell>
          <cell r="I304">
            <v>0.27318925865650151</v>
          </cell>
          <cell r="J304">
            <v>0.27040596535517014</v>
          </cell>
          <cell r="K304">
            <v>1.7152699510698102E-2</v>
          </cell>
          <cell r="L304">
            <v>2.1113018650955578E-2</v>
          </cell>
          <cell r="M304">
            <v>2.5243173236568019E-2</v>
          </cell>
          <cell r="N304">
            <v>0.10073795160849522</v>
          </cell>
          <cell r="O304">
            <v>0.19054253061716997</v>
          </cell>
        </row>
        <row r="305">
          <cell r="A305" t="str">
            <v>RHNS-SHDEM</v>
          </cell>
          <cell r="B305" t="str">
            <v>VAR_fin</v>
          </cell>
          <cell r="C305" t="str">
            <v>RHNS-SHCON</v>
          </cell>
          <cell r="D305"/>
          <cell r="E305"/>
          <cell r="F305">
            <v>6.9425783032912283E-4</v>
          </cell>
          <cell r="G305">
            <v>7.1064160218949936E-4</v>
          </cell>
          <cell r="H305">
            <v>1.0236688508065421E-3</v>
          </cell>
          <cell r="I305">
            <v>1.0674034374943283E-3</v>
          </cell>
          <cell r="J305">
            <v>1.0799083811092521E-3</v>
          </cell>
          <cell r="K305">
            <v>1.4770495294206861E-3</v>
          </cell>
          <cell r="L305">
            <v>2.5537826570913155E-3</v>
          </cell>
          <cell r="M305">
            <v>3.223949781048147E-3</v>
          </cell>
          <cell r="N305">
            <v>0.65370072291782078</v>
          </cell>
          <cell r="O305">
            <v>2.6111240490418908</v>
          </cell>
        </row>
        <row r="306">
          <cell r="A306" t="str">
            <v>RHNS-SHDEM</v>
          </cell>
          <cell r="B306" t="str">
            <v>VAR_fin</v>
          </cell>
          <cell r="C306" t="str">
            <v>RHNS-SHWOD</v>
          </cell>
          <cell r="D306"/>
          <cell r="E306">
            <v>2.6150239042839765E-2</v>
          </cell>
          <cell r="F306">
            <v>9.0596281279949578E-2</v>
          </cell>
          <cell r="G306">
            <v>9.7726190022009524E-2</v>
          </cell>
          <cell r="H306">
            <v>0.21801816024577139</v>
          </cell>
          <cell r="I306">
            <v>0.14395306029647745</v>
          </cell>
          <cell r="J306">
            <v>0.15250472603833687</v>
          </cell>
          <cell r="K306">
            <v>0.15541444497441664</v>
          </cell>
          <cell r="L306">
            <v>0.12875786048144691</v>
          </cell>
          <cell r="M306">
            <v>0.11471468241751891</v>
          </cell>
          <cell r="N306">
            <v>0.13095221192060924</v>
          </cell>
          <cell r="O306">
            <v>0.19502367502511991</v>
          </cell>
        </row>
        <row r="307">
          <cell r="A307" t="str">
            <v>RHNS-SHDEM</v>
          </cell>
          <cell r="B307" t="str">
            <v>VAR_fin</v>
          </cell>
          <cell r="C307" t="str">
            <v>RHNS-SHNST</v>
          </cell>
          <cell r="D307"/>
          <cell r="E307">
            <v>1.0670827136428029E-5</v>
          </cell>
          <cell r="F307">
            <v>2.4759067857311342E-3</v>
          </cell>
          <cell r="G307">
            <v>4.1957551063032376E-5</v>
          </cell>
          <cell r="H307">
            <v>2.2106218647750197E-3</v>
          </cell>
          <cell r="I307">
            <v>3.3050726142949149E-3</v>
          </cell>
          <cell r="J307">
            <v>9.6106704209398543E-4</v>
          </cell>
          <cell r="K307">
            <v>8.6905171178629714E-4</v>
          </cell>
          <cell r="L307">
            <v>2.6608899699050344E-4</v>
          </cell>
          <cell r="M307">
            <v>1.4519558891803208E-2</v>
          </cell>
          <cell r="N307">
            <v>6.5177130264916477E-2</v>
          </cell>
          <cell r="O307">
            <v>0.12787648687690739</v>
          </cell>
        </row>
        <row r="308">
          <cell r="A308" t="str">
            <v>RHNS-SHDEM</v>
          </cell>
          <cell r="B308" t="str">
            <v>VAR_fin</v>
          </cell>
          <cell r="C308" t="str">
            <v>RHNS-SHPLT</v>
          </cell>
          <cell r="D308"/>
          <cell r="E308">
            <v>1.2219963262560254E-4</v>
          </cell>
          <cell r="F308">
            <v>4.9798280514625542E-3</v>
          </cell>
          <cell r="G308">
            <v>8.4996738907605375E-3</v>
          </cell>
          <cell r="H308">
            <v>9.4433484461687936E-3</v>
          </cell>
          <cell r="I308">
            <v>9.4062231765107123E-3</v>
          </cell>
          <cell r="J308">
            <v>1.039673625329276E-2</v>
          </cell>
          <cell r="K308">
            <v>8.2370540883831556E-3</v>
          </cell>
          <cell r="L308">
            <v>1.5999331973905306E-2</v>
          </cell>
          <cell r="M308">
            <v>2.3385364707065936E-2</v>
          </cell>
          <cell r="N308">
            <v>9.9303949833399005E-2</v>
          </cell>
          <cell r="O308">
            <v>0.18935879231386116</v>
          </cell>
        </row>
        <row r="309">
          <cell r="A309" t="str">
            <v>RHNS-SHDEM</v>
          </cell>
          <cell r="B309" t="str">
            <v>VAR_fin</v>
          </cell>
          <cell r="C309" t="str">
            <v>RHNS-SHLTHD</v>
          </cell>
          <cell r="D309"/>
          <cell r="E309">
            <v>5.3212706129456007E-2</v>
          </cell>
          <cell r="F309">
            <v>6.796570683534886E-2</v>
          </cell>
          <cell r="G309">
            <v>0.10765633597874469</v>
          </cell>
          <cell r="H309">
            <v>0.17125839926128425</v>
          </cell>
          <cell r="I309">
            <v>0.2450742337891969</v>
          </cell>
          <cell r="J309">
            <v>0.33506240344506988</v>
          </cell>
          <cell r="K309">
            <v>0.44898734884232189</v>
          </cell>
          <cell r="L309">
            <v>0.43647382799717649</v>
          </cell>
          <cell r="M309">
            <v>0.4337230255775702</v>
          </cell>
          <cell r="N309">
            <v>0.31918373180334869</v>
          </cell>
          <cell r="O309">
            <v>0.25020495595937159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RHNS-SHELCB</v>
          </cell>
          <cell r="D310"/>
          <cell r="E310">
            <v>6.8212104654124708E-2</v>
          </cell>
          <cell r="F310">
            <v>6.972280102399922E-2</v>
          </cell>
          <cell r="G310">
            <v>1.41561168456613E-2</v>
          </cell>
          <cell r="H310">
            <v>9.0430204139366078E-3</v>
          </cell>
          <cell r="I310">
            <v>6.5958917007189252E-3</v>
          </cell>
          <cell r="J310">
            <v>8.3378082534987207E-3</v>
          </cell>
          <cell r="K310">
            <v>4.6538156268258876E-3</v>
          </cell>
          <cell r="L310">
            <v>1.7600065334229649E-2</v>
          </cell>
          <cell r="M310">
            <v>3.0158273743911043E-2</v>
          </cell>
          <cell r="N310">
            <v>0.10209267482514531</v>
          </cell>
          <cell r="O310">
            <v>0.19167528592932878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RHNS-SHELCH</v>
          </cell>
          <cell r="D311"/>
          <cell r="E311">
            <v>0.24213236195762769</v>
          </cell>
          <cell r="F311">
            <v>0.7186869083016334</v>
          </cell>
          <cell r="G311">
            <v>1.5739851514997392</v>
          </cell>
          <cell r="H311">
            <v>1.8495891075627355</v>
          </cell>
          <cell r="I311">
            <v>2.6232382777695973</v>
          </cell>
          <cell r="J311">
            <v>3.3151526034223533</v>
          </cell>
          <cell r="K311">
            <v>4.3061018029902076</v>
          </cell>
          <cell r="L311">
            <v>4.2307251056450177</v>
          </cell>
          <cell r="M311">
            <v>4.1692874605863501</v>
          </cell>
          <cell r="N311">
            <v>3.12122732660541</v>
          </cell>
          <cell r="O311">
            <v>0.39550198819450333</v>
          </cell>
        </row>
        <row r="312">
          <cell r="A312" t="str">
            <v>RHNS-SHDEM</v>
          </cell>
          <cell r="B312" t="str">
            <v>VAR_fin</v>
          </cell>
          <cell r="C312" t="str">
            <v>RHNS-SHSOL</v>
          </cell>
          <cell r="D312"/>
          <cell r="E312">
            <v>1.3340549469977078E-2</v>
          </cell>
          <cell r="F312">
            <v>1.4430274910255989E-2</v>
          </cell>
          <cell r="G312">
            <v>1.1099449578475886E-2</v>
          </cell>
          <cell r="H312">
            <v>2.3497365144340154E-2</v>
          </cell>
          <cell r="I312">
            <v>2.5557214836369479E-2</v>
          </cell>
          <cell r="J312">
            <v>2.622122421504644E-2</v>
          </cell>
          <cell r="K312">
            <v>2.8381876670310946E-2</v>
          </cell>
          <cell r="L312">
            <v>1.5097520828583901E-2</v>
          </cell>
          <cell r="M312">
            <v>2.3599653338244014E-2</v>
          </cell>
          <cell r="N312">
            <v>9.771341881624869E-2</v>
          </cell>
          <cell r="O312">
            <v>0.18915189633439319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RHNS-SHLTHC-NGA</v>
          </cell>
          <cell r="D313"/>
          <cell r="E313">
            <v>1.4800957705780823E-3</v>
          </cell>
          <cell r="F313">
            <v>1.2311823724040745E-2</v>
          </cell>
          <cell r="G313">
            <v>1.1770863874290854E-2</v>
          </cell>
          <cell r="H313">
            <v>1.3205990569605744E-2</v>
          </cell>
          <cell r="I313">
            <v>9.4164557324827626E-3</v>
          </cell>
          <cell r="J313">
            <v>1.0279830253086082E-3</v>
          </cell>
          <cell r="K313">
            <v>2.4320587651450548E-4</v>
          </cell>
          <cell r="L313">
            <v>1.6578401066400364E-2</v>
          </cell>
          <cell r="M313">
            <v>2.5981800665532524E-2</v>
          </cell>
          <cell r="N313">
            <v>0.10062625935805729</v>
          </cell>
          <cell r="O313">
            <v>0.19230424202518207</v>
          </cell>
        </row>
        <row r="314">
          <cell r="A314" t="str">
            <v>RHNS-SHDEM</v>
          </cell>
          <cell r="B314" t="str">
            <v>VAR_fin</v>
          </cell>
          <cell r="C314" t="str">
            <v>RHNS-SHNGA</v>
          </cell>
          <cell r="D314"/>
          <cell r="E314">
            <v>1.2725489309943174E-4</v>
          </cell>
          <cell r="F314">
            <v>7.8163928334964538E-4</v>
          </cell>
          <cell r="G314">
            <v>1.1961411492035477E-3</v>
          </cell>
          <cell r="H314">
            <v>9.8263318306720344E-4</v>
          </cell>
          <cell r="I314"/>
          <cell r="J314">
            <v>9.1232912962297503E-4</v>
          </cell>
          <cell r="K314">
            <v>5.3711347965090751E-4</v>
          </cell>
          <cell r="L314">
            <v>3.2970297784622902E-3</v>
          </cell>
          <cell r="O314">
            <v>7.2773952009956636E-3</v>
          </cell>
        </row>
        <row r="315">
          <cell r="A315" t="str">
            <v>RES-ELCSPEC</v>
          </cell>
          <cell r="B315" t="str">
            <v>VAR_fout</v>
          </cell>
          <cell r="C315" t="str">
            <v>RHSA-ELS</v>
          </cell>
          <cell r="D315">
            <v>44.576930522734507</v>
          </cell>
          <cell r="E315">
            <v>44.827363119348796</v>
          </cell>
          <cell r="F315">
            <v>44.633515647656289</v>
          </cell>
          <cell r="G315">
            <v>44.838297405920464</v>
          </cell>
          <cell r="H315">
            <v>45.030111128299239</v>
          </cell>
          <cell r="I315">
            <v>45.051891348038133</v>
          </cell>
          <cell r="J315">
            <v>44.873491527299961</v>
          </cell>
          <cell r="K315">
            <v>44.932112978708837</v>
          </cell>
          <cell r="L315">
            <v>45.475864165669265</v>
          </cell>
          <cell r="M315">
            <v>45.85954316763079</v>
          </cell>
          <cell r="N315">
            <v>46.272818498880241</v>
          </cell>
          <cell r="O315">
            <v>46.28900191762537</v>
          </cell>
        </row>
        <row r="316">
          <cell r="A316" t="str">
            <v>RES-ELCSPEC</v>
          </cell>
          <cell r="B316" t="str">
            <v>VAR_fin</v>
          </cell>
          <cell r="C316" t="str">
            <v>RHSA_ELC</v>
          </cell>
          <cell r="D316">
            <v>44.576930522734507</v>
          </cell>
          <cell r="E316">
            <v>44.827363119348796</v>
          </cell>
          <cell r="F316">
            <v>44.633515647656289</v>
          </cell>
          <cell r="G316">
            <v>44.838297405920464</v>
          </cell>
          <cell r="H316">
            <v>45.030111128299239</v>
          </cell>
          <cell r="I316">
            <v>45.051891348038133</v>
          </cell>
          <cell r="J316">
            <v>44.873491527299961</v>
          </cell>
          <cell r="K316">
            <v>44.932112978708837</v>
          </cell>
          <cell r="L316">
            <v>45.475864165669265</v>
          </cell>
          <cell r="M316">
            <v>45.85954316763079</v>
          </cell>
          <cell r="N316">
            <v>46.272818498880241</v>
          </cell>
          <cell r="O316">
            <v>46.28900191762537</v>
          </cell>
        </row>
        <row r="317">
          <cell r="A317" t="str">
            <v>RES-ELCSPEC</v>
          </cell>
          <cell r="B317" t="str">
            <v>VAR_ncap</v>
          </cell>
          <cell r="C317" t="str">
            <v>-</v>
          </cell>
          <cell r="D317">
            <v>0.19321709330893</v>
          </cell>
          <cell r="E317">
            <v>2.7830485457393498E-5</v>
          </cell>
          <cell r="F317">
            <v>2.4552295146207199E-5</v>
          </cell>
          <cell r="G317">
            <v>3.0463559175165901E-5</v>
          </cell>
          <cell r="H317">
            <v>1.4780347245175801E-3</v>
          </cell>
          <cell r="I317">
            <v>2.3534497459015498E-3</v>
          </cell>
          <cell r="J317">
            <v>3.0588550248828001</v>
          </cell>
          <cell r="K317">
            <v>1.68669857288241</v>
          </cell>
          <cell r="L317">
            <v>5.7505177339991401E-2</v>
          </cell>
          <cell r="M317">
            <v>4.20989631292868E-2</v>
          </cell>
          <cell r="N317">
            <v>0.52488198805373198</v>
          </cell>
          <cell r="O317">
            <v>2.5817582334210898</v>
          </cell>
        </row>
        <row r="318">
          <cell r="A318" t="str">
            <v>RES-ELCSPEC</v>
          </cell>
          <cell r="B318" t="str">
            <v>VAR_cap</v>
          </cell>
          <cell r="C318" t="str">
            <v>-</v>
          </cell>
          <cell r="D318">
            <v>4.7117537774393998</v>
          </cell>
          <cell r="E318">
            <v>4.7423602782381762</v>
          </cell>
          <cell r="F318">
            <v>4.7582251287821755</v>
          </cell>
          <cell r="G318">
            <v>4.7582251322081754</v>
          </cell>
          <cell r="H318">
            <v>4.7596758863557111</v>
          </cell>
          <cell r="I318">
            <v>4.7619865569146169</v>
          </cell>
          <cell r="J318">
            <v>4.7431159320032599</v>
          </cell>
          <cell r="K318">
            <v>4.7493392334683584</v>
          </cell>
          <cell r="L318">
            <v>4.8067873311384437</v>
          </cell>
          <cell r="M318">
            <v>4.8473738665820445</v>
          </cell>
          <cell r="N318">
            <v>4.8910387879161377</v>
          </cell>
          <cell r="O318">
            <v>4.8927984615439017</v>
          </cell>
        </row>
        <row r="319">
          <cell r="A319" t="str">
            <v>SCOM-SHCONBR1</v>
          </cell>
          <cell r="B319" t="str">
            <v>VAR_fout</v>
          </cell>
          <cell r="C319" t="str">
            <v>SCOM-SHCON</v>
          </cell>
          <cell r="D319"/>
          <cell r="E319">
            <v>2.6176398182833593</v>
          </cell>
          <cell r="F319">
            <v>2.6177855141573154</v>
          </cell>
          <cell r="G319">
            <v>2.6177964222567796</v>
          </cell>
          <cell r="H319">
            <v>2.6177955552197818</v>
          </cell>
          <cell r="I319">
            <v>2.617810895456433</v>
          </cell>
          <cell r="J319">
            <v>2.6178120829580664</v>
          </cell>
          <cell r="K319">
            <v>2.6178061904642718</v>
          </cell>
          <cell r="L319">
            <v>2.6178101675476801</v>
          </cell>
          <cell r="M319">
            <v>2.6178061304779936</v>
          </cell>
          <cell r="N319">
            <v>2.6178087187660508</v>
          </cell>
          <cell r="O319">
            <v>2.6177985443880711</v>
          </cell>
        </row>
        <row r="320">
          <cell r="A320" t="str">
            <v>SCOM-SHCONBR1</v>
          </cell>
          <cell r="B320" t="str">
            <v>VAR_fin</v>
          </cell>
          <cell r="C320" t="str">
            <v>CON</v>
          </cell>
          <cell r="E320">
            <v>2.6176398182833593</v>
          </cell>
          <cell r="F320">
            <v>2.6177855141573154</v>
          </cell>
          <cell r="G320">
            <v>2.6177964222567796</v>
          </cell>
          <cell r="H320">
            <v>2.6177955552197818</v>
          </cell>
          <cell r="I320">
            <v>2.617810895456433</v>
          </cell>
          <cell r="J320">
            <v>2.6178120829580664</v>
          </cell>
          <cell r="K320">
            <v>2.6178061904642718</v>
          </cell>
          <cell r="L320">
            <v>2.6178101675476801</v>
          </cell>
          <cell r="M320">
            <v>2.6178061304779936</v>
          </cell>
          <cell r="N320">
            <v>2.6178087187660508</v>
          </cell>
          <cell r="O320">
            <v>2.6177985443880711</v>
          </cell>
        </row>
        <row r="321">
          <cell r="A321" t="str">
            <v>SCOM-SHCONBR1</v>
          </cell>
          <cell r="B321" t="str">
            <v>VAR_ncap</v>
          </cell>
          <cell r="C321" t="str">
            <v>-</v>
          </cell>
          <cell r="D321"/>
          <cell r="E321">
            <v>0.20230025342459201</v>
          </cell>
          <cell r="F321">
            <v>1.90493625238636E-5</v>
          </cell>
          <cell r="G321">
            <v>5.9740407249331396E-6</v>
          </cell>
          <cell r="H321">
            <v>4.7026890973659602E-6</v>
          </cell>
          <cell r="I321">
            <v>3.5031737545351601E-6</v>
          </cell>
          <cell r="J321">
            <v>5.0443542603063397E-6</v>
          </cell>
          <cell r="K321">
            <v>6.5752110454224993E-2</v>
          </cell>
          <cell r="L321">
            <v>0.13661813760396699</v>
          </cell>
          <cell r="M321">
            <v>1.6062110039464899E-5</v>
          </cell>
          <cell r="N321">
            <v>6.00753969052249E-6</v>
          </cell>
          <cell r="O321">
            <v>4.6371685415032303E-6</v>
          </cell>
        </row>
        <row r="322">
          <cell r="A322" t="str">
            <v>SCOM-SHCONBR1</v>
          </cell>
          <cell r="B322" t="str">
            <v>VAR_cap</v>
          </cell>
          <cell r="C322" t="str">
            <v>-</v>
          </cell>
          <cell r="D322"/>
          <cell r="E322">
            <v>0.20230025342459201</v>
          </cell>
          <cell r="F322">
            <v>0.20231898004916746</v>
          </cell>
          <cell r="G322">
            <v>0.20232385596262772</v>
          </cell>
          <cell r="H322">
            <v>0.20232670174730893</v>
          </cell>
          <cell r="I322">
            <v>0.20232802537599059</v>
          </cell>
          <cell r="J322">
            <v>0.20232968365637372</v>
          </cell>
          <cell r="K322">
            <v>0.20230265762136776</v>
          </cell>
          <cell r="L322">
            <v>0.20238610769521537</v>
          </cell>
          <cell r="M322">
            <v>0.20239248687476905</v>
          </cell>
          <cell r="N322">
            <v>0.2023926168870695</v>
          </cell>
          <cell r="O322">
            <v>0.2023919400686674</v>
          </cell>
        </row>
        <row r="323">
          <cell r="A323" t="str">
            <v>RHSA-WHSTG-SOL</v>
          </cell>
          <cell r="B323" t="str">
            <v>VAR_fout</v>
          </cell>
          <cell r="C323" t="str">
            <v>RHSA-WHASOL</v>
          </cell>
          <cell r="D323">
            <v>2.5086264566230208E-5</v>
          </cell>
          <cell r="E323">
            <v>1.1192731227402563E-5</v>
          </cell>
          <cell r="F323">
            <v>0.49806710289333483</v>
          </cell>
          <cell r="G323">
            <v>0.48846952976757546</v>
          </cell>
          <cell r="H323">
            <v>0.25284298216116358</v>
          </cell>
          <cell r="I323">
            <v>0.76824375424342295</v>
          </cell>
          <cell r="J323">
            <v>1.265254644556604</v>
          </cell>
          <cell r="K323">
            <v>1.7487741752117096</v>
          </cell>
          <cell r="L323">
            <v>1.1037078272848337</v>
          </cell>
          <cell r="M323">
            <v>0.18921210026377755</v>
          </cell>
          <cell r="N323">
            <v>0.62730895612745086</v>
          </cell>
          <cell r="O323">
            <v>0.51850250355927019</v>
          </cell>
        </row>
        <row r="324">
          <cell r="A324" t="str">
            <v>RHSA-WHSTG-SOL</v>
          </cell>
          <cell r="B324" t="str">
            <v>VAR_fin</v>
          </cell>
          <cell r="C324" t="str">
            <v>RHSA-WHASOL</v>
          </cell>
          <cell r="D324"/>
          <cell r="E324">
            <v>2.925260228767095E-5</v>
          </cell>
          <cell r="F324">
            <v>0.49808355740057453</v>
          </cell>
          <cell r="G324">
            <v>0.48848846040661803</v>
          </cell>
          <cell r="H324">
            <v>0.25284644147268281</v>
          </cell>
          <cell r="I324">
            <v>0.76827638315448066</v>
          </cell>
          <cell r="J324">
            <v>1.2653164768653966</v>
          </cell>
          <cell r="K324">
            <v>1.7488631896483746</v>
          </cell>
          <cell r="L324">
            <v>1.1037616132816626</v>
          </cell>
          <cell r="M324">
            <v>0.18923184213592845</v>
          </cell>
          <cell r="N324">
            <v>0.62733784736171272</v>
          </cell>
          <cell r="O324">
            <v>0.51852540660941582</v>
          </cell>
        </row>
        <row r="325">
          <cell r="A325" t="str">
            <v>RHSA-WHSTG-SOL</v>
          </cell>
          <cell r="B325" t="str">
            <v>VAR_ncap</v>
          </cell>
          <cell r="C325" t="str">
            <v>-</v>
          </cell>
          <cell r="D325">
            <v>2.8730419588867798E-2</v>
          </cell>
          <cell r="E325">
            <v>4.9554209945545102E-2</v>
          </cell>
          <cell r="F325">
            <v>6.2717379294357098E-6</v>
          </cell>
          <cell r="G325">
            <v>1.10813471720489E-4</v>
          </cell>
          <cell r="H325">
            <v>6.1652975496379698E-3</v>
          </cell>
          <cell r="I325">
            <v>0.111906490892793</v>
          </cell>
          <cell r="J325">
            <v>7.9968491131283501E-2</v>
          </cell>
          <cell r="K325">
            <v>7.6471140283363701E-2</v>
          </cell>
          <cell r="L325">
            <v>6.4502973485160396E-3</v>
          </cell>
          <cell r="M325">
            <v>1.1757520928050999E-3</v>
          </cell>
          <cell r="N325">
            <v>8.17022285303627E-2</v>
          </cell>
          <cell r="O325">
            <v>3.0790310652573198E-3</v>
          </cell>
        </row>
        <row r="326">
          <cell r="A326" t="str">
            <v>RHSA-WHSTG-SOL</v>
          </cell>
          <cell r="B326" t="str">
            <v>VAR_cap</v>
          </cell>
          <cell r="C326" t="str">
            <v>-</v>
          </cell>
          <cell r="D326">
            <v>2.8731482141831396E-2</v>
          </cell>
          <cell r="E326">
            <v>7.8285692087376499E-2</v>
          </cell>
          <cell r="F326">
            <v>7.8291963825305996E-2</v>
          </cell>
          <cell r="G326">
            <v>7.8402777297026396E-2</v>
          </cell>
          <cell r="H326">
            <v>3.9122239931151367E-2</v>
          </cell>
          <cell r="I326">
            <v>0.11816283704494</v>
          </cell>
          <cell r="J326">
            <v>0.19804027957371501</v>
          </cell>
          <cell r="K326">
            <v>0.26834612230744098</v>
          </cell>
          <cell r="L326">
            <v>0.16948935793297301</v>
          </cell>
          <cell r="M326">
            <v>8.4097189724684898E-2</v>
          </cell>
          <cell r="N326">
            <v>0.10082816084637</v>
          </cell>
          <cell r="O326">
            <v>8.5957011688425095E-2</v>
          </cell>
        </row>
        <row r="327">
          <cell r="A327" t="str">
            <v>SCOM-SHCONBR2</v>
          </cell>
          <cell r="B327" t="str">
            <v>VAR_fout</v>
          </cell>
          <cell r="C327" t="str">
            <v>SCOM-SHCON</v>
          </cell>
          <cell r="D327"/>
          <cell r="E327">
            <v>4.076993220180146</v>
          </cell>
          <cell r="F327">
            <v>4.0772552554937072</v>
          </cell>
          <cell r="G327">
            <v>4.0772675384389778</v>
          </cell>
          <cell r="H327">
            <v>4.0772672098866085</v>
          </cell>
          <cell r="I327">
            <v>4.0772866376586139</v>
          </cell>
          <cell r="J327">
            <v>4.0772880780226801</v>
          </cell>
          <cell r="K327">
            <v>4.0772808143156443</v>
          </cell>
          <cell r="L327">
            <v>4.0772860007875522</v>
          </cell>
          <cell r="M327">
            <v>4.0772807968425351</v>
          </cell>
          <cell r="N327">
            <v>4.0772842599468957</v>
          </cell>
          <cell r="O327">
            <v>4.077273011360921</v>
          </cell>
        </row>
        <row r="328">
          <cell r="A328" t="str">
            <v>SCOM-SHCONBR2</v>
          </cell>
          <cell r="B328" t="str">
            <v>VAR_fin</v>
          </cell>
          <cell r="C328" t="str">
            <v>CON</v>
          </cell>
          <cell r="D328"/>
          <cell r="E328">
            <v>4.076993220180146</v>
          </cell>
          <cell r="F328">
            <v>4.0772552554937072</v>
          </cell>
          <cell r="G328">
            <v>4.0772675384389778</v>
          </cell>
          <cell r="H328">
            <v>4.0772672098866085</v>
          </cell>
          <cell r="I328">
            <v>4.0772866376586139</v>
          </cell>
          <cell r="J328">
            <v>4.0772880780226801</v>
          </cell>
          <cell r="K328">
            <v>4.0772808143156443</v>
          </cell>
          <cell r="L328">
            <v>4.0772860007875522</v>
          </cell>
          <cell r="M328">
            <v>4.0772807968425351</v>
          </cell>
          <cell r="N328">
            <v>4.0772842599468957</v>
          </cell>
          <cell r="O328">
            <v>4.077273011360921</v>
          </cell>
        </row>
        <row r="329">
          <cell r="A329" t="str">
            <v>SCOM-SHCONBR2</v>
          </cell>
          <cell r="B329" t="str">
            <v>VAR_ncap</v>
          </cell>
          <cell r="C329" t="str">
            <v>-</v>
          </cell>
          <cell r="D329"/>
          <cell r="E329">
            <v>0.31507298133286799</v>
          </cell>
          <cell r="F329">
            <v>3.1805776911763599E-5</v>
          </cell>
          <cell r="G329">
            <v>8.8327577263151908E-6</v>
          </cell>
          <cell r="H329">
            <v>5.0845851820181301E-6</v>
          </cell>
          <cell r="I329">
            <v>3.6328017307237002E-6</v>
          </cell>
          <cell r="J329">
            <v>5.1356501863408301E-6</v>
          </cell>
          <cell r="K329">
            <v>0.10241344065553901</v>
          </cell>
          <cell r="L329">
            <v>0.212780154946833</v>
          </cell>
          <cell r="M329">
            <v>3.3896734136103697E-5</v>
          </cell>
          <cell r="N329">
            <v>6.4805158445524903E-6</v>
          </cell>
          <cell r="O329">
            <v>4.6932297020555101E-6</v>
          </cell>
        </row>
        <row r="330">
          <cell r="A330" t="str">
            <v>SCOM-SHCONBR2</v>
          </cell>
          <cell r="B330" t="str">
            <v>VAR_cap</v>
          </cell>
          <cell r="C330" t="str">
            <v>-</v>
          </cell>
          <cell r="D330"/>
          <cell r="E330">
            <v>0.31507298133286799</v>
          </cell>
          <cell r="F330">
            <v>0.31510447877875847</v>
          </cell>
          <cell r="G330">
            <v>0.3151122898262087</v>
          </cell>
          <cell r="H330">
            <v>0.31511565904846522</v>
          </cell>
          <cell r="I330">
            <v>0.31511722241608581</v>
          </cell>
          <cell r="J330">
            <v>0.31511908863019694</v>
          </cell>
          <cell r="K330">
            <v>0.31508661537953542</v>
          </cell>
          <cell r="L330">
            <v>0.31521588148021445</v>
          </cell>
          <cell r="M330">
            <v>0.31523433787429822</v>
          </cell>
          <cell r="N330">
            <v>0.3152346760153793</v>
          </cell>
          <cell r="O330">
            <v>0.31523397047200497</v>
          </cell>
        </row>
        <row r="331">
          <cell r="A331" t="str">
            <v>SCOM-SHCONBR3</v>
          </cell>
          <cell r="B331" t="str">
            <v>VAR_fout</v>
          </cell>
          <cell r="C331" t="str">
            <v>SCOM-SHCON</v>
          </cell>
          <cell r="D331"/>
          <cell r="E331">
            <v>2.4010053134704519</v>
          </cell>
          <cell r="F331">
            <v>3.2761770458039572</v>
          </cell>
          <cell r="G331">
            <v>3.2761858253477647</v>
          </cell>
          <cell r="H331">
            <v>3.276149176327555</v>
          </cell>
          <cell r="I331">
            <v>3.2762465327652959</v>
          </cell>
          <cell r="J331">
            <v>3.2762523951908848</v>
          </cell>
          <cell r="K331">
            <v>3.2762400582625708</v>
          </cell>
          <cell r="L331">
            <v>3.2762492268038765</v>
          </cell>
          <cell r="M331">
            <v>3.2762377898580208</v>
          </cell>
          <cell r="N331">
            <v>3.276245393127978</v>
          </cell>
          <cell r="O331">
            <v>3.2762249293835035</v>
          </cell>
        </row>
        <row r="332">
          <cell r="A332" t="str">
            <v>SCOM-SHCONBR3</v>
          </cell>
          <cell r="B332" t="str">
            <v>VAR_fin</v>
          </cell>
          <cell r="C332" t="str">
            <v>CON</v>
          </cell>
          <cell r="D332"/>
          <cell r="E332">
            <v>2.4010053134704519</v>
          </cell>
          <cell r="F332">
            <v>3.2761770458039572</v>
          </cell>
          <cell r="G332">
            <v>3.2761858253477647</v>
          </cell>
          <cell r="H332">
            <v>3.276149176327555</v>
          </cell>
          <cell r="I332">
            <v>3.2762465327652959</v>
          </cell>
          <cell r="J332">
            <v>3.2762523951908848</v>
          </cell>
          <cell r="K332">
            <v>3.2762400582625708</v>
          </cell>
          <cell r="L332">
            <v>3.2762492268038765</v>
          </cell>
          <cell r="M332">
            <v>3.2762377898580208</v>
          </cell>
          <cell r="N332">
            <v>3.276245393127978</v>
          </cell>
          <cell r="O332">
            <v>3.2762249293835035</v>
          </cell>
        </row>
        <row r="333">
          <cell r="A333" t="str">
            <v>SCOM-SHCONBR3</v>
          </cell>
          <cell r="B333" t="str">
            <v>VAR_ncap</v>
          </cell>
          <cell r="C333" t="str">
            <v>-</v>
          </cell>
          <cell r="D333"/>
          <cell r="E333">
            <v>0.18555703821879699</v>
          </cell>
          <cell r="F333">
            <v>6.7629118545167205E-2</v>
          </cell>
          <cell r="G333">
            <v>9.35140308351198E-6</v>
          </cell>
          <cell r="H333">
            <v>4.0915232511137899E-6</v>
          </cell>
          <cell r="I333">
            <v>3.29316530675904E-6</v>
          </cell>
          <cell r="J333">
            <v>3.95709017467832E-6</v>
          </cell>
          <cell r="K333">
            <v>6.0315984892241402E-2</v>
          </cell>
          <cell r="L333">
            <v>0.172379963183453</v>
          </cell>
          <cell r="M333">
            <v>2.05461404951548E-2</v>
          </cell>
          <cell r="N333">
            <v>8.3198741076033102E-6</v>
          </cell>
          <cell r="O333">
            <v>8.4535177688550108E-6</v>
          </cell>
        </row>
        <row r="334">
          <cell r="A334" t="str">
            <v>SCOM-SHCONBR3</v>
          </cell>
          <cell r="B334" t="str">
            <v>VAR_cap</v>
          </cell>
          <cell r="C334" t="str">
            <v>-</v>
          </cell>
          <cell r="D334"/>
          <cell r="E334">
            <v>0.18555703821879699</v>
          </cell>
          <cell r="F334">
            <v>0.25318593233518011</v>
          </cell>
          <cell r="G334">
            <v>0.25319462405523996</v>
          </cell>
          <cell r="H334">
            <v>0.25319771149398612</v>
          </cell>
          <cell r="I334">
            <v>0.25319983241603033</v>
          </cell>
          <cell r="J334">
            <v>0.25320171311840584</v>
          </cell>
          <cell r="K334">
            <v>0.25318316592642565</v>
          </cell>
          <cell r="L334">
            <v>0.25323809813104498</v>
          </cell>
          <cell r="M334">
            <v>0.25324855328059726</v>
          </cell>
          <cell r="N334">
            <v>0.25325207040731917</v>
          </cell>
          <cell r="O334">
            <v>0.25325634969166932</v>
          </cell>
        </row>
        <row r="335">
          <cell r="A335" t="str">
            <v>SCOM-SHCONBR4</v>
          </cell>
          <cell r="B335" t="str">
            <v>VAR_fout</v>
          </cell>
          <cell r="C335" t="str">
            <v>SCOM-SHCON</v>
          </cell>
          <cell r="D335"/>
          <cell r="E335">
            <v>8.5642165489134316E-3</v>
          </cell>
          <cell r="F335">
            <v>3.6022690509506261</v>
          </cell>
          <cell r="G335">
            <v>3.6024036551420004</v>
          </cell>
          <cell r="H335">
            <v>3.6023484445828933</v>
          </cell>
          <cell r="I335">
            <v>3.6025596395550865</v>
          </cell>
          <cell r="J335">
            <v>3.60257969408354</v>
          </cell>
          <cell r="K335">
            <v>3.602550083311943</v>
          </cell>
          <cell r="L335">
            <v>3.6025735264346919</v>
          </cell>
          <cell r="M335">
            <v>3.6025530037168609</v>
          </cell>
          <cell r="N335">
            <v>3.6025639395411404</v>
          </cell>
          <cell r="O335">
            <v>3.6025066409316282</v>
          </cell>
        </row>
        <row r="336">
          <cell r="A336" t="str">
            <v>SCOM-SHCONBR4</v>
          </cell>
          <cell r="B336" t="str">
            <v>VAR_fin</v>
          </cell>
          <cell r="C336" t="str">
            <v>CON</v>
          </cell>
          <cell r="D336"/>
          <cell r="E336">
            <v>8.5642165489134316E-3</v>
          </cell>
          <cell r="F336">
            <v>3.6022690509506261</v>
          </cell>
          <cell r="G336">
            <v>3.6024036551420004</v>
          </cell>
          <cell r="H336">
            <v>3.6023484445828933</v>
          </cell>
          <cell r="I336">
            <v>3.6025596395550865</v>
          </cell>
          <cell r="J336">
            <v>3.60257969408354</v>
          </cell>
          <cell r="K336">
            <v>3.602550083311943</v>
          </cell>
          <cell r="L336">
            <v>3.6025735264346919</v>
          </cell>
          <cell r="M336">
            <v>3.6025530037168609</v>
          </cell>
          <cell r="N336">
            <v>3.6025639395411404</v>
          </cell>
          <cell r="O336">
            <v>3.6025066409316282</v>
          </cell>
        </row>
        <row r="337">
          <cell r="A337" t="str">
            <v>SCOM-SHCONBR4</v>
          </cell>
          <cell r="B337" t="str">
            <v>VAR_ncap</v>
          </cell>
          <cell r="C337" t="str">
            <v>-</v>
          </cell>
          <cell r="D337"/>
          <cell r="E337">
            <v>6.6021255986762305E-4</v>
          </cell>
          <cell r="F337">
            <v>0.27772051947938697</v>
          </cell>
          <cell r="G337">
            <v>2.1797066695600799E-5</v>
          </cell>
          <cell r="H337">
            <v>4.43746889146618E-6</v>
          </cell>
          <cell r="I337">
            <v>5.0694385438415898E-6</v>
          </cell>
          <cell r="J337">
            <v>4.76565882629006E-6</v>
          </cell>
          <cell r="K337">
            <v>2.0277111440297199E-4</v>
          </cell>
          <cell r="L337">
            <v>0.193903183906597</v>
          </cell>
          <cell r="M337">
            <v>8.4330113159708495E-2</v>
          </cell>
          <cell r="N337">
            <v>8.5327745021669908E-6</v>
          </cell>
          <cell r="O337">
            <v>1.4285244513771401E-5</v>
          </cell>
        </row>
        <row r="338">
          <cell r="A338" t="str">
            <v>SCOM-SHCONBR4</v>
          </cell>
          <cell r="B338" t="str">
            <v>VAR_cap</v>
          </cell>
          <cell r="C338" t="str">
            <v>-</v>
          </cell>
          <cell r="D338"/>
          <cell r="E338">
            <v>6.6021255986762305E-4</v>
          </cell>
          <cell r="F338">
            <v>0.27838053658631567</v>
          </cell>
          <cell r="G338">
            <v>0.27840178669195342</v>
          </cell>
          <cell r="H338">
            <v>0.27840544978899739</v>
          </cell>
          <cell r="I338">
            <v>0.27840967076976397</v>
          </cell>
          <cell r="J338">
            <v>0.2784129377485457</v>
          </cell>
          <cell r="K338">
            <v>0.27839836894893499</v>
          </cell>
          <cell r="L338">
            <v>0.27843653599366652</v>
          </cell>
          <cell r="M338">
            <v>0.27844611470952368</v>
          </cell>
          <cell r="N338">
            <v>0.27844933747484357</v>
          </cell>
          <cell r="O338">
            <v>0.2784581399864165</v>
          </cell>
        </row>
        <row r="339">
          <cell r="A339" t="str">
            <v>RHEM-SHNGABR</v>
          </cell>
          <cell r="B339" t="str">
            <v>VAR_fout</v>
          </cell>
          <cell r="C339" t="str">
            <v>CO2_R</v>
          </cell>
          <cell r="D339">
            <v>1127.9644617122999</v>
          </cell>
          <cell r="E339">
            <v>1118.44958825752</v>
          </cell>
          <cell r="F339">
            <v>1148.43437950886</v>
          </cell>
          <cell r="G339">
            <v>1148.40692468422</v>
          </cell>
          <cell r="H339">
            <v>1033.0379427984101</v>
          </cell>
          <cell r="I339">
            <v>686.62047917880795</v>
          </cell>
          <cell r="J339">
            <v>350.32960009243698</v>
          </cell>
          <cell r="K339">
            <v>284.03372424408599</v>
          </cell>
          <cell r="L339">
            <v>279.26279312959798</v>
          </cell>
          <cell r="M339">
            <v>279.26211755573598</v>
          </cell>
          <cell r="N339">
            <v>279.26179196526698</v>
          </cell>
          <cell r="O339">
            <v>234.63143971502001</v>
          </cell>
        </row>
        <row r="340">
          <cell r="A340" t="str">
            <v>RHEM-SHNGABR</v>
          </cell>
          <cell r="B340" t="str">
            <v>VAR_fout</v>
          </cell>
          <cell r="C340" t="str">
            <v>RHEM-SHNGA</v>
          </cell>
          <cell r="D340">
            <v>18.999401394090086</v>
          </cell>
          <cell r="E340">
            <v>18.839133135543292</v>
          </cell>
          <cell r="F340">
            <v>19.344196108748591</v>
          </cell>
          <cell r="G340">
            <v>19.34373366046114</v>
          </cell>
          <cell r="H340">
            <v>17.400461802455563</v>
          </cell>
          <cell r="I340">
            <v>11.565415872692689</v>
          </cell>
          <cell r="J340">
            <v>5.9009418455286369</v>
          </cell>
          <cell r="K340">
            <v>4.7842559934730886</v>
          </cell>
          <cell r="L340">
            <v>4.7038945651262143</v>
          </cell>
          <cell r="M340">
            <v>4.7038831857792482</v>
          </cell>
          <cell r="N340">
            <v>4.7038777015426243</v>
          </cell>
          <cell r="O340">
            <v>3.9521253143487334</v>
          </cell>
        </row>
        <row r="341">
          <cell r="A341" t="str">
            <v>RHEM-SHNGABR</v>
          </cell>
          <cell r="B341" t="str">
            <v>VAR_fin</v>
          </cell>
          <cell r="C341" t="str">
            <v>RNGA</v>
          </cell>
          <cell r="D341">
            <v>19.999369888515879</v>
          </cell>
          <cell r="E341">
            <v>19.830666458466609</v>
          </cell>
          <cell r="F341">
            <v>20.362311693419578</v>
          </cell>
          <cell r="G341">
            <v>20.361824905748581</v>
          </cell>
          <cell r="H341">
            <v>18.31627558153216</v>
          </cell>
          <cell r="I341">
            <v>12.174121971255463</v>
          </cell>
          <cell r="J341">
            <v>6.2115177321354098</v>
          </cell>
          <cell r="K341">
            <v>5.0360589404979894</v>
          </cell>
          <cell r="L341">
            <v>4.9514679632907495</v>
          </cell>
          <cell r="M341">
            <v>4.9514559850307851</v>
          </cell>
          <cell r="N341">
            <v>4.9514502121501334</v>
          </cell>
          <cell r="O341">
            <v>4.1601319098407705</v>
          </cell>
        </row>
        <row r="342">
          <cell r="A342" t="str">
            <v>RHEM-SHNGABR</v>
          </cell>
          <cell r="B342" t="str">
            <v>VAR_ncap</v>
          </cell>
          <cell r="C342" t="str">
            <v>-</v>
          </cell>
          <cell r="D342"/>
          <cell r="E342">
            <v>1.5517274699162001E-5</v>
          </cell>
          <cell r="F342">
            <v>7.1207583269198099E-2</v>
          </cell>
          <cell r="G342">
            <v>1.4951672536211999E-4</v>
          </cell>
          <cell r="H342">
            <v>0.81085165870146003</v>
          </cell>
          <cell r="I342">
            <v>1.0134358741758699E-4</v>
          </cell>
          <cell r="J342">
            <v>1.75091958183075E-5</v>
          </cell>
          <cell r="K342">
            <v>0.34555781853016598</v>
          </cell>
          <cell r="L342">
            <v>3.64937537814746E-5</v>
          </cell>
          <cell r="M342">
            <v>7.5736203267044901E-5</v>
          </cell>
          <cell r="N342">
            <v>0.27460789045908301</v>
          </cell>
          <cell r="O342">
            <v>6.0713281281047603E-3</v>
          </cell>
        </row>
        <row r="343">
          <cell r="A343" t="str">
            <v>RHEM-SHNGABR</v>
          </cell>
          <cell r="B343" t="str">
            <v>VAR_cap</v>
          </cell>
          <cell r="C343" t="str">
            <v>-</v>
          </cell>
          <cell r="D343">
            <v>1.34683498965227</v>
          </cell>
          <cell r="E343">
            <v>1.346848603720979</v>
          </cell>
          <cell r="F343">
            <v>1.4180514496991758</v>
          </cell>
          <cell r="G343">
            <v>1.4181790721622416</v>
          </cell>
          <cell r="H343">
            <v>1.231476736527698</v>
          </cell>
          <cell r="I343">
            <v>0.82600950498057446</v>
          </cell>
          <cell r="J343">
            <v>0.49098616566387199</v>
          </cell>
          <cell r="K343">
            <v>0.34565142166106716</v>
          </cell>
          <cell r="L343">
            <v>0.34559800992513623</v>
          </cell>
          <cell r="M343">
            <v>0.345622674865043</v>
          </cell>
          <cell r="N343">
            <v>0.33587695900398323</v>
          </cell>
          <cell r="O343">
            <v>0.28072660556934032</v>
          </cell>
        </row>
        <row r="344">
          <cell r="A344" t="str">
            <v>SCOM-SHCONBR5</v>
          </cell>
          <cell r="B344" t="str">
            <v>VAR_fout</v>
          </cell>
          <cell r="C344" t="str">
            <v>SCOM-SHCON</v>
          </cell>
          <cell r="D344"/>
          <cell r="E344">
            <v>6.4510761705228294E-3</v>
          </cell>
          <cell r="F344">
            <v>3.9957291345156598</v>
          </cell>
          <cell r="G344">
            <v>3.996562257839452</v>
          </cell>
          <cell r="H344">
            <v>3.9965007485330628</v>
          </cell>
          <cell r="I344">
            <v>3.9967813080595955</v>
          </cell>
          <cell r="J344">
            <v>3.9968153714302774</v>
          </cell>
          <cell r="K344">
            <v>3.9967645188874585</v>
          </cell>
          <cell r="L344">
            <v>3.9968070656166041</v>
          </cell>
          <cell r="M344">
            <v>3.9967739827571407</v>
          </cell>
          <cell r="N344">
            <v>3.9967864236316548</v>
          </cell>
          <cell r="O344">
            <v>3.9966725684606081</v>
          </cell>
        </row>
        <row r="345">
          <cell r="A345" t="str">
            <v>SCOM-SHCONBR5</v>
          </cell>
          <cell r="B345" t="str">
            <v>VAR_fin</v>
          </cell>
          <cell r="C345" t="str">
            <v>CON</v>
          </cell>
          <cell r="D345"/>
          <cell r="E345">
            <v>6.4510761705228294E-3</v>
          </cell>
          <cell r="F345">
            <v>3.9957291345156598</v>
          </cell>
          <cell r="G345">
            <v>3.996562257839452</v>
          </cell>
          <cell r="H345">
            <v>3.9965007485330628</v>
          </cell>
          <cell r="I345">
            <v>3.9967813080595955</v>
          </cell>
          <cell r="J345">
            <v>3.9968153714302774</v>
          </cell>
          <cell r="K345">
            <v>3.9967645188874585</v>
          </cell>
          <cell r="L345">
            <v>3.9968070656166041</v>
          </cell>
          <cell r="M345">
            <v>3.9967739827571407</v>
          </cell>
          <cell r="N345">
            <v>3.9967864236316548</v>
          </cell>
          <cell r="O345">
            <v>3.9966725684606081</v>
          </cell>
        </row>
        <row r="346">
          <cell r="A346" t="str">
            <v>SCOM-SHCONBR5</v>
          </cell>
          <cell r="B346" t="str">
            <v>VAR_ncap</v>
          </cell>
          <cell r="C346" t="str">
            <v>-</v>
          </cell>
          <cell r="D346"/>
          <cell r="E346">
            <v>4.9684743925225005E-4</v>
          </cell>
          <cell r="F346">
            <v>0.30828724198578999</v>
          </cell>
          <cell r="G346">
            <v>7.7650252827002501E-5</v>
          </cell>
          <cell r="H346">
            <v>4.6832822709700501E-6</v>
          </cell>
          <cell r="I346">
            <v>7.3704885951006396E-6</v>
          </cell>
          <cell r="J346">
            <v>6.0210479018439104E-6</v>
          </cell>
          <cell r="K346">
            <v>1.4947752402823299E-4</v>
          </cell>
          <cell r="L346">
            <v>0.21509516779638699</v>
          </cell>
          <cell r="M346">
            <v>9.3648561546795697E-2</v>
          </cell>
          <cell r="N346">
            <v>8.7162584091874002E-6</v>
          </cell>
          <cell r="O346">
            <v>1.57611471682319E-5</v>
          </cell>
        </row>
        <row r="347">
          <cell r="A347" t="str">
            <v>SCOM-SHCONBR5</v>
          </cell>
          <cell r="B347" t="str">
            <v>VAR_cap</v>
          </cell>
          <cell r="C347" t="str">
            <v>-</v>
          </cell>
          <cell r="D347"/>
          <cell r="E347">
            <v>4.9684743925225005E-4</v>
          </cell>
          <cell r="F347">
            <v>0.30878390131784583</v>
          </cell>
          <cell r="G347">
            <v>0.30886102737779531</v>
          </cell>
          <cell r="H347">
            <v>0.30886498682825325</v>
          </cell>
          <cell r="I347">
            <v>0.30887158112352164</v>
          </cell>
          <cell r="J347">
            <v>0.30887625069759367</v>
          </cell>
          <cell r="K347">
            <v>0.30886157493023403</v>
          </cell>
          <cell r="L347">
            <v>0.30889895285381208</v>
          </cell>
          <cell r="M347">
            <v>0.3089071945427278</v>
          </cell>
          <cell r="N347">
            <v>0.30891003033725156</v>
          </cell>
          <cell r="O347">
            <v>0.30891835070832208</v>
          </cell>
        </row>
        <row r="348">
          <cell r="A348" t="str">
            <v>RHNS-SHCONBR2</v>
          </cell>
          <cell r="B348" t="str">
            <v>VAR_ncap</v>
          </cell>
          <cell r="C348" t="str">
            <v>-</v>
          </cell>
          <cell r="D348"/>
          <cell r="F348"/>
          <cell r="G348">
            <v>9.9534760494889694E-8</v>
          </cell>
          <cell r="H348">
            <v>1.42613822750198E-7</v>
          </cell>
          <cell r="I348"/>
          <cell r="J348"/>
          <cell r="K348"/>
        </row>
        <row r="349">
          <cell r="A349" t="str">
            <v>RHNS-SHCONBR2</v>
          </cell>
          <cell r="B349" t="str">
            <v>VAR_cap</v>
          </cell>
          <cell r="C349" t="str">
            <v>-</v>
          </cell>
          <cell r="D349"/>
          <cell r="F349"/>
          <cell r="G349">
            <v>9.9534760494889694E-8</v>
          </cell>
          <cell r="H349">
            <v>2.4214858324508801E-7</v>
          </cell>
          <cell r="I349">
            <v>2.4214858324508801E-7</v>
          </cell>
          <cell r="J349">
            <v>2.4214858324508801E-7</v>
          </cell>
          <cell r="K349">
            <v>2.4214858324508801E-7</v>
          </cell>
          <cell r="L349">
            <v>2.15443084106394E-7</v>
          </cell>
          <cell r="M349">
            <v>1.42613822750198E-7</v>
          </cell>
          <cell r="N349">
            <v>2.5260034569128502E-8</v>
          </cell>
        </row>
        <row r="350">
          <cell r="A350" t="str">
            <v>RHES-SHSTG-ELCHP</v>
          </cell>
          <cell r="B350" t="str">
            <v>VAR_fout</v>
          </cell>
          <cell r="C350" t="str">
            <v>RHES-SHAELCH</v>
          </cell>
          <cell r="D350">
            <v>1.7296706495252908E-7</v>
          </cell>
          <cell r="E350">
            <v>1.4005571320925561E-7</v>
          </cell>
          <cell r="F350">
            <v>1.4903979020342324</v>
          </cell>
          <cell r="G350">
            <v>1.807856245375953</v>
          </cell>
          <cell r="H350">
            <v>3.2627616137219064</v>
          </cell>
          <cell r="I350">
            <v>3.797693278421256</v>
          </cell>
          <cell r="J350">
            <v>3.8371796593789154</v>
          </cell>
          <cell r="K350">
            <v>4.4440267003342608</v>
          </cell>
          <cell r="L350">
            <v>3.9867411736031402</v>
          </cell>
          <cell r="M350">
            <v>3.7220508440115192</v>
          </cell>
          <cell r="N350">
            <v>3.7543883175269714</v>
          </cell>
          <cell r="O350">
            <v>3.5494109436362535</v>
          </cell>
        </row>
        <row r="351">
          <cell r="A351" t="str">
            <v>RHES-SHSTG-ELCHP</v>
          </cell>
          <cell r="B351" t="str">
            <v>VAR_fin</v>
          </cell>
          <cell r="C351" t="str">
            <v>RHES-SHAELCH</v>
          </cell>
          <cell r="D351">
            <v>1.4889209557469657E-6</v>
          </cell>
          <cell r="E351">
            <v>1.455121789537191E-6</v>
          </cell>
          <cell r="F351">
            <v>1.4905023470716907</v>
          </cell>
          <cell r="G351">
            <v>1.8079842428503103</v>
          </cell>
          <cell r="H351">
            <v>3.2629308893935329</v>
          </cell>
          <cell r="I351">
            <v>3.7979009259477396</v>
          </cell>
          <cell r="J351">
            <v>3.8373859033958477</v>
          </cell>
          <cell r="K351">
            <v>4.4442607817702768</v>
          </cell>
          <cell r="L351">
            <v>3.9869628073324757</v>
          </cell>
          <cell r="M351">
            <v>3.7222850082962933</v>
          </cell>
          <cell r="N351">
            <v>3.7546196747800136</v>
          </cell>
          <cell r="O351">
            <v>3.5496502886753776</v>
          </cell>
        </row>
        <row r="352">
          <cell r="A352" t="str">
            <v>RHES-SHSTG-ELCHP</v>
          </cell>
          <cell r="B352" t="str">
            <v>VAR_ncap</v>
          </cell>
          <cell r="C352" t="str">
            <v>-</v>
          </cell>
          <cell r="D352">
            <v>3.1140612572894001E-2</v>
          </cell>
          <cell r="E352">
            <v>0.11554579569319</v>
          </cell>
          <cell r="F352">
            <v>2.5705554139359002E-4</v>
          </cell>
          <cell r="G352">
            <v>4.3172195940330498E-2</v>
          </cell>
          <cell r="H352">
            <v>0.19002528096011401</v>
          </cell>
          <cell r="I352">
            <v>0.171218944165269</v>
          </cell>
          <cell r="J352">
            <v>3.5146585080364598E-2</v>
          </cell>
          <cell r="K352">
            <v>0.24088017255122901</v>
          </cell>
          <cell r="L352">
            <v>0.144375853665827</v>
          </cell>
          <cell r="M352">
            <v>5.7141207964751202E-2</v>
          </cell>
          <cell r="N352">
            <v>0.244360864915281</v>
          </cell>
          <cell r="O352">
            <v>0.14087699249982799</v>
          </cell>
        </row>
        <row r="353">
          <cell r="A353" t="str">
            <v>RHES-SHSTG-ELCHP</v>
          </cell>
          <cell r="B353" t="str">
            <v>VAR_cap</v>
          </cell>
          <cell r="C353" t="str">
            <v>-</v>
          </cell>
          <cell r="D353">
            <v>3.1140612572894001E-2</v>
          </cell>
          <cell r="E353">
            <v>0.14650026751803621</v>
          </cell>
          <cell r="F353">
            <v>0.14653120080445306</v>
          </cell>
          <cell r="G353">
            <v>0.1895906970091982</v>
          </cell>
          <cell r="H353">
            <v>0.30007607680469084</v>
          </cell>
          <cell r="I353">
            <v>0.39596762648276423</v>
          </cell>
          <cell r="J353">
            <v>0.39602818423385094</v>
          </cell>
          <cell r="K353">
            <v>0.4464492344981647</v>
          </cell>
          <cell r="L353">
            <v>0.4408337552117863</v>
          </cell>
          <cell r="M353">
            <v>0.44085606131737232</v>
          </cell>
          <cell r="N353">
            <v>0.44085950060968498</v>
          </cell>
          <cell r="O353">
            <v>0.44091111155287138</v>
          </cell>
        </row>
        <row r="354">
          <cell r="A354" t="str">
            <v>SCOM-SHCONBR6</v>
          </cell>
          <cell r="B354" t="str">
            <v>VAR_fout</v>
          </cell>
          <cell r="C354" t="str">
            <v>SCOM-SHCON</v>
          </cell>
          <cell r="D354"/>
          <cell r="E354">
            <v>3.5958677173175838E-3</v>
          </cell>
          <cell r="F354">
            <v>8.5582247634304845E-2</v>
          </cell>
          <cell r="G354">
            <v>0.25049746285282742</v>
          </cell>
          <cell r="H354">
            <v>0.25055004006637577</v>
          </cell>
          <cell r="I354">
            <v>0.25263355372087931</v>
          </cell>
          <cell r="J354">
            <v>3.5689133292572484</v>
          </cell>
          <cell r="K354">
            <v>3.8573942944277437</v>
          </cell>
          <cell r="L354">
            <v>3.8573326342402856</v>
          </cell>
          <cell r="M354">
            <v>3.857361497350519</v>
          </cell>
          <cell r="N354">
            <v>3.8573058715318123</v>
          </cell>
          <cell r="O354">
            <v>3.8553997286840103</v>
          </cell>
        </row>
        <row r="355">
          <cell r="A355" t="str">
            <v>SCOM-SHCONBR6</v>
          </cell>
          <cell r="B355" t="str">
            <v>VAR_fin</v>
          </cell>
          <cell r="C355" t="str">
            <v>CON</v>
          </cell>
          <cell r="D355"/>
          <cell r="E355">
            <v>3.5958677173175838E-3</v>
          </cell>
          <cell r="F355">
            <v>8.5582247634304845E-2</v>
          </cell>
          <cell r="G355">
            <v>0.25049746285282742</v>
          </cell>
          <cell r="H355">
            <v>0.25055004006637577</v>
          </cell>
          <cell r="I355">
            <v>0.25263355372087931</v>
          </cell>
          <cell r="J355">
            <v>3.5689133292572484</v>
          </cell>
          <cell r="K355">
            <v>3.8573942944277437</v>
          </cell>
          <cell r="L355">
            <v>3.8573326342402856</v>
          </cell>
          <cell r="M355">
            <v>3.857361497350519</v>
          </cell>
          <cell r="N355">
            <v>3.8573058715318123</v>
          </cell>
          <cell r="O355">
            <v>3.8553997286840103</v>
          </cell>
        </row>
        <row r="356">
          <cell r="A356" t="str">
            <v>SCOM-SHCONBR6</v>
          </cell>
          <cell r="B356" t="str">
            <v>VAR_ncap</v>
          </cell>
          <cell r="C356" t="str">
            <v>-</v>
          </cell>
          <cell r="D356"/>
          <cell r="E356">
            <v>2.7610997237512499E-4</v>
          </cell>
          <cell r="F356">
            <v>6.3381313330009102E-3</v>
          </cell>
          <cell r="G356">
            <v>1.27486603320293E-2</v>
          </cell>
          <cell r="H356">
            <v>5.0607947526305503E-6</v>
          </cell>
          <cell r="I356">
            <v>1.6038277032558401E-4</v>
          </cell>
          <cell r="J356">
            <v>0.25627456754211198</v>
          </cell>
          <cell r="K356">
            <v>2.2382373469928302E-2</v>
          </cell>
          <cell r="L356">
            <v>8.03730665160351E-3</v>
          </cell>
          <cell r="M356">
            <v>1.1269837317436301E-2</v>
          </cell>
          <cell r="N356">
            <v>1.5425299571325902E-5</v>
          </cell>
          <cell r="O356">
            <v>1.4477481566614101E-5</v>
          </cell>
        </row>
        <row r="357">
          <cell r="A357" t="str">
            <v>SCOM-SHCONBR6</v>
          </cell>
          <cell r="B357" t="str">
            <v>VAR_cap</v>
          </cell>
          <cell r="C357" t="str">
            <v>-</v>
          </cell>
          <cell r="D357"/>
          <cell r="E357">
            <v>2.7610997237512499E-4</v>
          </cell>
          <cell r="F357">
            <v>6.6140715487479282E-3</v>
          </cell>
          <cell r="G357">
            <v>1.9362275036310671E-2</v>
          </cell>
          <cell r="H357">
            <v>1.9366739634802642E-2</v>
          </cell>
          <cell r="I357">
            <v>1.9526512533301402E-2</v>
          </cell>
          <cell r="J357">
            <v>0.27580005937912033</v>
          </cell>
          <cell r="K357">
            <v>0.29809028922525083</v>
          </cell>
          <cell r="L357">
            <v>0.2981080579887419</v>
          </cell>
          <cell r="M357">
            <v>0.29812589151871832</v>
          </cell>
          <cell r="N357">
            <v>0.29811125248305176</v>
          </cell>
          <cell r="O357">
            <v>0.29798916021091065</v>
          </cell>
        </row>
        <row r="358">
          <cell r="A358" t="str">
            <v>RHNM-SHDEM</v>
          </cell>
          <cell r="B358" t="str">
            <v>VAR_fout</v>
          </cell>
          <cell r="C358" t="str">
            <v>RHNM-SHD</v>
          </cell>
          <cell r="E358">
            <v>1.2080578110777898</v>
          </cell>
          <cell r="F358">
            <v>2.8025049217268294</v>
          </cell>
          <cell r="G358">
            <v>5.1042307618571909</v>
          </cell>
          <cell r="H358">
            <v>7.1934634103047488</v>
          </cell>
          <cell r="I358">
            <v>8.8969416294061237</v>
          </cell>
          <cell r="J358">
            <v>10.284794376888298</v>
          </cell>
          <cell r="K358">
            <v>11.568474406511099</v>
          </cell>
          <cell r="L358">
            <v>12.515511464951903</v>
          </cell>
          <cell r="M358">
            <v>13.591742775948493</v>
          </cell>
          <cell r="N358">
            <v>13.595964469620199</v>
          </cell>
          <cell r="O358">
            <v>13.595270877560104</v>
          </cell>
        </row>
        <row r="359">
          <cell r="A359" t="str">
            <v>RHNM-SHDEM</v>
          </cell>
          <cell r="B359" t="str">
            <v>VAR_fin</v>
          </cell>
          <cell r="C359" t="str">
            <v>RHNM-SHLFO</v>
          </cell>
          <cell r="D359"/>
          <cell r="E359">
            <v>1.6531213246779753E-4</v>
          </cell>
          <cell r="F359"/>
          <cell r="G359">
            <v>3.5732421057482785E-3</v>
          </cell>
          <cell r="H359">
            <v>2.1438816481092046E-3</v>
          </cell>
          <cell r="I359"/>
          <cell r="J359">
            <v>1.5216699011780712E-3</v>
          </cell>
          <cell r="K359">
            <v>1.3531861615082659E-3</v>
          </cell>
          <cell r="L359">
            <v>2.4443567218131986E-3</v>
          </cell>
          <cell r="O359">
            <v>4.6332123905331397E-4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RHNM-SHLTHD</v>
          </cell>
          <cell r="D360"/>
          <cell r="E360">
            <v>0.34548979947318492</v>
          </cell>
          <cell r="F360">
            <v>0.37137843968023898</v>
          </cell>
          <cell r="G360">
            <v>0.43199765226892106</v>
          </cell>
          <cell r="H360">
            <v>0.50332106395451026</v>
          </cell>
          <cell r="I360">
            <v>0.58437216026608418</v>
          </cell>
          <cell r="J360">
            <v>0.67665871866828164</v>
          </cell>
          <cell r="K360">
            <v>0.77881033141684286</v>
          </cell>
          <cell r="L360">
            <v>0.91137688456758514</v>
          </cell>
          <cell r="M360">
            <v>1.0518139120185921</v>
          </cell>
          <cell r="N360">
            <v>1.1761466073907882</v>
          </cell>
          <cell r="O360">
            <v>0.92181765646085956</v>
          </cell>
        </row>
        <row r="361">
          <cell r="A361" t="str">
            <v>RHNM-SHDEM</v>
          </cell>
          <cell r="B361" t="str">
            <v>VAR_fin</v>
          </cell>
          <cell r="C361" t="str">
            <v>RHNM-SHCON</v>
          </cell>
          <cell r="D361"/>
          <cell r="F361">
            <v>1.6088647383648254E-3</v>
          </cell>
          <cell r="G361">
            <v>1.4417809631227223E-3</v>
          </cell>
          <cell r="H361">
            <v>1.4572384157006634E-3</v>
          </cell>
          <cell r="I361">
            <v>1.4977260800307245E-3</v>
          </cell>
          <cell r="J361">
            <v>1.5235937134861811E-3</v>
          </cell>
          <cell r="K361">
            <v>1.5409468634591092E-3</v>
          </cell>
          <cell r="L361">
            <v>1.9860003307926016E-2</v>
          </cell>
          <cell r="M361">
            <v>1.9795773549261948E-2</v>
          </cell>
          <cell r="N361">
            <v>1.5665585796390225</v>
          </cell>
          <cell r="O361">
            <v>3.0902519778886939</v>
          </cell>
        </row>
        <row r="362">
          <cell r="A362" t="str">
            <v>RHNM-SHDEM</v>
          </cell>
          <cell r="B362" t="str">
            <v>VAR_fin</v>
          </cell>
          <cell r="C362" t="str">
            <v>RHNM-SHELCB</v>
          </cell>
          <cell r="D362"/>
          <cell r="E362">
            <v>0.15361131620645707</v>
          </cell>
          <cell r="F362">
            <v>5.5407382750659144E-2</v>
          </cell>
          <cell r="G362">
            <v>2.5725628759064607E-2</v>
          </cell>
          <cell r="H362">
            <v>1.0975746734427423E-2</v>
          </cell>
          <cell r="I362">
            <v>9.4418766583594972E-3</v>
          </cell>
          <cell r="J362">
            <v>1.0497486224617205E-2</v>
          </cell>
          <cell r="K362">
            <v>9.3630427757546847E-3</v>
          </cell>
          <cell r="L362">
            <v>0.64697163721898654</v>
          </cell>
          <cell r="M362">
            <v>1.5344587779830359</v>
          </cell>
          <cell r="N362">
            <v>3.3516723190082136E-2</v>
          </cell>
          <cell r="O362">
            <v>0.26655430223620497</v>
          </cell>
        </row>
        <row r="363">
          <cell r="A363" t="str">
            <v>RHNM-SHDEM</v>
          </cell>
          <cell r="B363" t="str">
            <v>VAR_fin</v>
          </cell>
          <cell r="C363" t="str">
            <v>RHNM-SHWOD</v>
          </cell>
          <cell r="D363"/>
          <cell r="E363">
            <v>8.0595625231234883E-2</v>
          </cell>
          <cell r="F363">
            <v>7.9189168069138852E-2</v>
          </cell>
          <cell r="G363">
            <v>7.9420815669521846E-2</v>
          </cell>
          <cell r="H363">
            <v>8.0237493484325642E-2</v>
          </cell>
          <cell r="I363">
            <v>8.0891754546195946E-2</v>
          </cell>
          <cell r="J363">
            <v>8.155978412744512E-2</v>
          </cell>
          <cell r="K363">
            <v>7.9504561220357733E-2</v>
          </cell>
          <cell r="L363">
            <v>8.1122486004326602E-2</v>
          </cell>
          <cell r="M363">
            <v>8.0660174251563549E-2</v>
          </cell>
          <cell r="N363">
            <v>2.5618533978727383E-2</v>
          </cell>
          <cell r="O363">
            <v>0.25538974863495262</v>
          </cell>
        </row>
        <row r="364">
          <cell r="A364" t="str">
            <v>RHNM-SHDEM</v>
          </cell>
          <cell r="B364" t="str">
            <v>VAR_fin</v>
          </cell>
          <cell r="C364" t="str">
            <v>RHNM-SHELCH</v>
          </cell>
          <cell r="D364"/>
          <cell r="E364">
            <v>0.53013306709473385</v>
          </cell>
          <cell r="F364">
            <v>2.1391478216323851</v>
          </cell>
          <cell r="G364">
            <v>4.2676184812937583</v>
          </cell>
          <cell r="H364">
            <v>5.926929530677711</v>
          </cell>
          <cell r="I364">
            <v>7.4695063655915508</v>
          </cell>
          <cell r="J364">
            <v>8.7216641837487412</v>
          </cell>
          <cell r="K364">
            <v>10.094407831551361</v>
          </cell>
          <cell r="L364">
            <v>10.134300856023495</v>
          </cell>
          <cell r="M364">
            <v>10.111135564282684</v>
          </cell>
          <cell r="N364">
            <v>10.028320970761568</v>
          </cell>
          <cell r="O364">
            <v>7.3627975666823193</v>
          </cell>
        </row>
        <row r="365">
          <cell r="A365" t="str">
            <v>RHNM-SHDEM</v>
          </cell>
          <cell r="B365" t="str">
            <v>VAR_fin</v>
          </cell>
          <cell r="C365" t="str">
            <v>RHNM-SHNST</v>
          </cell>
          <cell r="D365"/>
          <cell r="E365">
            <v>2.9792704890811001E-4</v>
          </cell>
          <cell r="F365">
            <v>4.9460304946112804E-3</v>
          </cell>
          <cell r="G365">
            <v>5.597874618299976E-4</v>
          </cell>
          <cell r="H365">
            <v>6.5852126211213903E-5</v>
          </cell>
          <cell r="I365">
            <v>4.7480028597223405E-3</v>
          </cell>
          <cell r="J365">
            <v>1.2424914116615717E-3</v>
          </cell>
          <cell r="K365">
            <v>7.4703177595557453E-4</v>
          </cell>
          <cell r="L365">
            <v>1.8041574138728937E-3</v>
          </cell>
          <cell r="M365">
            <v>9.4716640912120443E-3</v>
          </cell>
          <cell r="N365">
            <v>1.5511530985161805E-2</v>
          </cell>
          <cell r="O365">
            <v>0.16062514696265426</v>
          </cell>
        </row>
        <row r="366">
          <cell r="A366" t="str">
            <v>RHNM-SHDEM</v>
          </cell>
          <cell r="B366" t="str">
            <v>VAR_fin</v>
          </cell>
          <cell r="C366" t="str">
            <v>RHNM-SHPLT</v>
          </cell>
          <cell r="D366"/>
          <cell r="E366">
            <v>7.3013986813383516E-2</v>
          </cell>
          <cell r="F366">
            <v>7.4727400893211407E-2</v>
          </cell>
          <cell r="G366">
            <v>0.20153850095664563</v>
          </cell>
          <cell r="H366">
            <v>0.31894283621508113</v>
          </cell>
          <cell r="I366">
            <v>0.41446281918982819</v>
          </cell>
          <cell r="J366">
            <v>0.49203902102738939</v>
          </cell>
          <cell r="K366">
            <v>0.55905300545027337</v>
          </cell>
          <cell r="L366">
            <v>0.61592933219941071</v>
          </cell>
          <cell r="M366">
            <v>0.67211801500528345</v>
          </cell>
          <cell r="N366">
            <v>0.63799259309363388</v>
          </cell>
          <cell r="O366">
            <v>0.49910653922104803</v>
          </cell>
        </row>
        <row r="367">
          <cell r="A367" t="str">
            <v>RHNM-SHDEM</v>
          </cell>
          <cell r="B367" t="str">
            <v>VAR_fin</v>
          </cell>
          <cell r="C367" t="str">
            <v>RHNM-SHLTHC-NGA</v>
          </cell>
          <cell r="D367"/>
          <cell r="E367">
            <v>3.0071781898115698E-3</v>
          </cell>
          <cell r="F367">
            <v>4.2030684688149036E-2</v>
          </cell>
          <cell r="G367">
            <v>4.2520991288529431E-2</v>
          </cell>
          <cell r="H367">
            <v>4.6971868428518158E-2</v>
          </cell>
          <cell r="I367">
            <v>2.9879056282298092E-2</v>
          </cell>
          <cell r="J367">
            <v>1.1970485156057415E-3</v>
          </cell>
          <cell r="K367">
            <v>2.6063250051445615E-3</v>
          </cell>
          <cell r="L367">
            <v>2.4086865518434895E-2</v>
          </cell>
          <cell r="M367">
            <v>3.5655525643158305E-2</v>
          </cell>
          <cell r="N367">
            <v>2.8246092005093797E-2</v>
          </cell>
          <cell r="O367">
            <v>0.25990145097456036</v>
          </cell>
        </row>
        <row r="368">
          <cell r="A368" t="str">
            <v>RHNM-SHDEM</v>
          </cell>
          <cell r="B368" t="str">
            <v>VAR_fin</v>
          </cell>
          <cell r="C368" t="str">
            <v>RHNM-SHSOL</v>
          </cell>
          <cell r="D368"/>
          <cell r="E368">
            <v>2.1712950430193348E-2</v>
          </cell>
          <cell r="F368">
            <v>1.5518348404880668E-2</v>
          </cell>
          <cell r="G368">
            <v>2.0415148059099074E-2</v>
          </cell>
          <cell r="H368">
            <v>3.509068563557103E-2</v>
          </cell>
          <cell r="I368">
            <v>4.4907030844789649E-2</v>
          </cell>
          <cell r="J368">
            <v>4.4257257267734225E-2</v>
          </cell>
          <cell r="K368">
            <v>1.2105711724991681E-2</v>
          </cell>
          <cell r="L368">
            <v>1.065934247119155E-2</v>
          </cell>
          <cell r="M368">
            <v>1.8953375538839495E-2</v>
          </cell>
          <cell r="N368">
            <v>2.3996174278311171E-2</v>
          </cell>
          <cell r="O368">
            <v>0.25552244017493148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RHNM-SHLTHC-WOD</v>
          </cell>
          <cell r="E369">
            <v>4.2119408358170616E-5</v>
          </cell>
          <cell r="G369">
            <v>9.2399807191310048E-3</v>
          </cell>
          <cell r="H369">
            <v>1.5518330658136147E-2</v>
          </cell>
          <cell r="I369">
            <v>2.601911035737706E-2</v>
          </cell>
          <cell r="J369">
            <v>2.4848183643822509E-2</v>
          </cell>
          <cell r="K369">
            <v>1.4294166851579033E-2</v>
          </cell>
          <cell r="L369">
            <v>3.8677287119770157E-2</v>
          </cell>
          <cell r="M369">
            <v>2.9618826774651139E-2</v>
          </cell>
          <cell r="N369">
            <v>2.7242663916540337E-2</v>
          </cell>
          <cell r="O369">
            <v>0.25736949472666659</v>
          </cell>
        </row>
        <row r="370">
          <cell r="A370" t="str">
            <v>RHNM-SHDEM</v>
          </cell>
          <cell r="B370" t="str">
            <v>VAR_fin</v>
          </cell>
          <cell r="C370" t="str">
            <v>RHNM-SHNGAH</v>
          </cell>
          <cell r="E370">
            <v>1.1900781779121401E-4</v>
          </cell>
          <cell r="F370">
            <v>1.8799143541423462E-2</v>
          </cell>
          <cell r="G370">
            <v>2.0085568816531629E-2</v>
          </cell>
          <cell r="H370">
            <v>0.24952034080072344</v>
          </cell>
          <cell r="I370">
            <v>0.23148891511143113</v>
          </cell>
          <cell r="J370">
            <v>0.22665684318150967</v>
          </cell>
          <cell r="K370">
            <v>1.4127546383132492E-2</v>
          </cell>
          <cell r="L370">
            <v>2.7548541249867869E-2</v>
          </cell>
          <cell r="M370">
            <v>2.8334346227765098E-2</v>
          </cell>
          <cell r="N370">
            <v>3.3087179790749731E-2</v>
          </cell>
          <cell r="O370">
            <v>0.25766638644298934</v>
          </cell>
        </row>
        <row r="371">
          <cell r="A371" t="str">
            <v>RHNM-SHDEM</v>
          </cell>
          <cell r="B371" t="str">
            <v>VAR_fin</v>
          </cell>
          <cell r="C371" t="str">
            <v>RHNM-SHNGA</v>
          </cell>
          <cell r="E371">
            <v>6.8213738405891965E-5</v>
          </cell>
          <cell r="G371">
            <v>3.6637911844027257E-4</v>
          </cell>
          <cell r="H371">
            <v>2.561733159807936E-3</v>
          </cell>
          <cell r="I371"/>
          <cell r="J371">
            <v>1.3764443367585972E-3</v>
          </cell>
          <cell r="K371">
            <v>8.0906575966750781E-4</v>
          </cell>
          <cell r="L371">
            <v>1.0028966076549299E-3</v>
          </cell>
          <cell r="O371">
            <v>8.0780253259658142E-3</v>
          </cell>
        </row>
        <row r="372">
          <cell r="A372" t="str">
            <v>SCOM-STG-ELCSPEC</v>
          </cell>
          <cell r="B372" t="str">
            <v>VAR_fout</v>
          </cell>
          <cell r="C372" t="str">
            <v>SCOM-ELS</v>
          </cell>
          <cell r="E372">
            <v>7.41339270004545E-2</v>
          </cell>
          <cell r="F372">
            <v>7.4570293261814288E-2</v>
          </cell>
          <cell r="G372">
            <v>7.6002082367588264E-2</v>
          </cell>
          <cell r="H372">
            <v>0.13053846995761426</v>
          </cell>
          <cell r="I372">
            <v>0.6284331681377836</v>
          </cell>
          <cell r="J372">
            <v>1.5632707175642695</v>
          </cell>
          <cell r="K372">
            <v>1.8794935205985175</v>
          </cell>
          <cell r="L372">
            <v>1.9042006852082642</v>
          </cell>
          <cell r="M372">
            <v>1.8911239916112652</v>
          </cell>
          <cell r="N372">
            <v>1.8977721659824538</v>
          </cell>
          <cell r="O372">
            <v>1.8960725697753822</v>
          </cell>
        </row>
        <row r="373">
          <cell r="A373" t="str">
            <v>SCOM-STG-ELCSPEC</v>
          </cell>
          <cell r="B373" t="str">
            <v>VAR_fin</v>
          </cell>
          <cell r="C373" t="str">
            <v>SCOM-ELS</v>
          </cell>
          <cell r="D373"/>
          <cell r="E373">
            <v>7.4133927000454514E-2</v>
          </cell>
          <cell r="F373">
            <v>7.4570293261814247E-2</v>
          </cell>
          <cell r="G373">
            <v>7.6002082367588264E-2</v>
          </cell>
          <cell r="H373">
            <v>0.13053846995761439</v>
          </cell>
          <cell r="I373">
            <v>0.62843316813778194</v>
          </cell>
          <cell r="J373">
            <v>1.5632707175642644</v>
          </cell>
          <cell r="K373">
            <v>1.8794935205985259</v>
          </cell>
          <cell r="L373">
            <v>1.9042006852082674</v>
          </cell>
          <cell r="M373">
            <v>1.8911239916112652</v>
          </cell>
          <cell r="N373">
            <v>1.897772165982452</v>
          </cell>
          <cell r="O373">
            <v>1.896072569775382</v>
          </cell>
        </row>
        <row r="374">
          <cell r="A374" t="str">
            <v>SCOM-STG-ELCSPEC</v>
          </cell>
          <cell r="B374" t="str">
            <v>VAR_ncap</v>
          </cell>
          <cell r="C374" t="str">
            <v>-</v>
          </cell>
          <cell r="E374">
            <v>2.9529559117892402E-3</v>
          </cell>
          <cell r="F374">
            <v>4.0500138911147899E-5</v>
          </cell>
          <cell r="G374">
            <v>1.8562906653396301E-5</v>
          </cell>
          <cell r="H374">
            <v>2.0472169991361702E-3</v>
          </cell>
          <cell r="I374">
            <v>1.8920404337807201E-2</v>
          </cell>
          <cell r="J374">
            <v>4.42678234240634E-2</v>
          </cell>
          <cell r="K374">
            <v>1.8535757305936099E-2</v>
          </cell>
          <cell r="L374">
            <v>3.9448557186575802E-3</v>
          </cell>
          <cell r="M374">
            <v>1.7069500402079101E-2</v>
          </cell>
          <cell r="N374">
            <v>4.4285342413315602E-2</v>
          </cell>
          <cell r="O374">
            <v>1.88169738731668E-2</v>
          </cell>
        </row>
        <row r="375">
          <cell r="A375" t="str">
            <v>SCOM-STG-ELCSPEC</v>
          </cell>
          <cell r="B375" t="str">
            <v>VAR_cap</v>
          </cell>
          <cell r="C375" t="str">
            <v>-</v>
          </cell>
          <cell r="E375">
            <v>2.9529559117892402E-3</v>
          </cell>
          <cell r="F375">
            <v>2.9914193491443202E-3</v>
          </cell>
          <cell r="G375">
            <v>3.0058794169483156E-3</v>
          </cell>
          <cell r="H375">
            <v>5.0435989598436272E-3</v>
          </cell>
          <cell r="I375">
            <v>2.2817802487031847E-2</v>
          </cell>
          <cell r="J375">
            <v>6.5239094705638601E-2</v>
          </cell>
          <cell r="K375">
            <v>8.3749932692752965E-2</v>
          </cell>
          <cell r="L375">
            <v>8.3756367806603171E-2</v>
          </cell>
          <cell r="M375">
            <v>8.3790780055896658E-2</v>
          </cell>
          <cell r="N375">
            <v>8.3809525322872488E-2</v>
          </cell>
          <cell r="O375">
            <v>8.4080688267122186E-2</v>
          </cell>
        </row>
        <row r="376">
          <cell r="A376" t="str">
            <v>SCOM-SHCONBR7</v>
          </cell>
          <cell r="B376" t="str">
            <v>VAR_fout</v>
          </cell>
          <cell r="C376" t="str">
            <v>SCOM-SHCON</v>
          </cell>
          <cell r="E376">
            <v>2.021741043154876E-3</v>
          </cell>
          <cell r="F376">
            <v>5.9491766055221555E-3</v>
          </cell>
          <cell r="G376">
            <v>7.7928942226568555E-3</v>
          </cell>
          <cell r="H376">
            <v>7.8367873191021488E-3</v>
          </cell>
          <cell r="I376">
            <v>7.8329880359088826E-3</v>
          </cell>
          <cell r="J376">
            <v>8.367924764909036E-3</v>
          </cell>
          <cell r="K376">
            <v>0.26209968413149709</v>
          </cell>
          <cell r="L376">
            <v>0.25820224897869204</v>
          </cell>
          <cell r="M376">
            <v>0.25648580268598598</v>
          </cell>
          <cell r="N376">
            <v>0.25652224399024709</v>
          </cell>
          <cell r="O376">
            <v>0.25663044588371015</v>
          </cell>
        </row>
        <row r="377">
          <cell r="A377" t="str">
            <v>SCOM-SHCONBR7</v>
          </cell>
          <cell r="B377" t="str">
            <v>VAR_fin</v>
          </cell>
          <cell r="C377" t="str">
            <v>CON</v>
          </cell>
          <cell r="D377"/>
          <cell r="E377">
            <v>2.021741043154876E-3</v>
          </cell>
          <cell r="F377">
            <v>5.9491766055221555E-3</v>
          </cell>
          <cell r="G377">
            <v>7.7928942226568555E-3</v>
          </cell>
          <cell r="H377">
            <v>7.8367873191021488E-3</v>
          </cell>
          <cell r="I377">
            <v>7.8329880359088826E-3</v>
          </cell>
          <cell r="J377">
            <v>8.367924764909036E-3</v>
          </cell>
          <cell r="K377">
            <v>0.26209968413149709</v>
          </cell>
          <cell r="L377">
            <v>0.25820224897869204</v>
          </cell>
          <cell r="M377">
            <v>0.25648580268598598</v>
          </cell>
          <cell r="N377">
            <v>0.25652224399024709</v>
          </cell>
          <cell r="O377">
            <v>0.25663044588371015</v>
          </cell>
        </row>
        <row r="378">
          <cell r="A378" t="str">
            <v>SCOM-SHCONBR7</v>
          </cell>
          <cell r="B378" t="str">
            <v>VAR_ncap</v>
          </cell>
          <cell r="C378" t="str">
            <v>-</v>
          </cell>
          <cell r="E378">
            <v>1.5440617251179299E-4</v>
          </cell>
          <cell r="F378">
            <v>3.0377377986246201E-4</v>
          </cell>
          <cell r="G378">
            <v>1.4293749964608399E-4</v>
          </cell>
          <cell r="H378">
            <v>3.8951926158715304E-6</v>
          </cell>
          <cell r="I378"/>
          <cell r="J378">
            <v>4.2161150064827499E-5</v>
          </cell>
          <cell r="K378">
            <v>1.9662775612532799E-2</v>
          </cell>
          <cell r="L378">
            <v>5.46008700341515E-5</v>
          </cell>
          <cell r="M378">
            <v>6.4357634414734499E-5</v>
          </cell>
          <cell r="N378">
            <v>5.9993706185990899E-6</v>
          </cell>
          <cell r="O378">
            <v>1.14701103741717E-5</v>
          </cell>
        </row>
        <row r="379">
          <cell r="A379" t="str">
            <v>SCOM-SHCONBR7</v>
          </cell>
          <cell r="B379" t="str">
            <v>VAR_cap</v>
          </cell>
          <cell r="C379" t="str">
            <v>-</v>
          </cell>
          <cell r="D379"/>
          <cell r="E379">
            <v>1.5440617251179299E-4</v>
          </cell>
          <cell r="F379">
            <v>4.5803562900731203E-4</v>
          </cell>
          <cell r="G379">
            <v>6.0057993710839117E-4</v>
          </cell>
          <cell r="H379">
            <v>6.039799533636873E-4</v>
          </cell>
          <cell r="I379">
            <v>6.0358006954131568E-4</v>
          </cell>
          <cell r="J379">
            <v>6.4501987752869699E-4</v>
          </cell>
          <cell r="K379">
            <v>2.0255999914414739E-2</v>
          </cell>
          <cell r="L379">
            <v>1.9957576042734133E-2</v>
          </cell>
          <cell r="M379">
            <v>1.9825589013085534E-2</v>
          </cell>
          <cell r="N379">
            <v>1.982803573440638E-2</v>
          </cell>
          <cell r="O379">
            <v>1.9837383480089052E-2</v>
          </cell>
        </row>
        <row r="380">
          <cell r="A380" t="str">
            <v>RHNS-SHCONBR4</v>
          </cell>
          <cell r="B380" t="str">
            <v>VAR_ncap</v>
          </cell>
          <cell r="C380" t="str">
            <v>-</v>
          </cell>
          <cell r="F380">
            <v>8.6439455688341305E-8</v>
          </cell>
          <cell r="H380"/>
          <cell r="I380"/>
          <cell r="J380"/>
          <cell r="K380"/>
        </row>
        <row r="381">
          <cell r="A381" t="str">
            <v>RHNS-SHCONBR4</v>
          </cell>
          <cell r="B381" t="str">
            <v>VAR_cap</v>
          </cell>
          <cell r="C381" t="str">
            <v>-</v>
          </cell>
          <cell r="F381">
            <v>8.6439455688341305E-8</v>
          </cell>
          <cell r="G381">
            <v>8.6439455688341305E-8</v>
          </cell>
          <cell r="H381">
            <v>8.6439455688341305E-8</v>
          </cell>
          <cell r="I381">
            <v>8.6439455688341305E-8</v>
          </cell>
          <cell r="J381">
            <v>8.6439455688341305E-8</v>
          </cell>
          <cell r="K381">
            <v>8.6439455688341305E-8</v>
          </cell>
          <cell r="L381">
            <v>2.62396039881563E-8</v>
          </cell>
        </row>
        <row r="382">
          <cell r="A382" t="str">
            <v>SCOM-SHCONBR8</v>
          </cell>
          <cell r="B382" t="str">
            <v>VAR_fout</v>
          </cell>
          <cell r="C382" t="str">
            <v>SCOM-SHCON</v>
          </cell>
          <cell r="D382"/>
          <cell r="E382">
            <v>7.4704144901635106E-4</v>
          </cell>
          <cell r="F382">
            <v>1.0822037691073591E-3</v>
          </cell>
          <cell r="G382">
            <v>1.19880387610259E-3</v>
          </cell>
          <cell r="H382">
            <v>1.2146203366333399E-3</v>
          </cell>
          <cell r="I382">
            <v>1.2132298200101274E-3</v>
          </cell>
          <cell r="J382">
            <v>1.2333342289893585E-3</v>
          </cell>
          <cell r="K382">
            <v>1.8354057554185628E-3</v>
          </cell>
          <cell r="L382">
            <v>1.2188512083510807E-3</v>
          </cell>
          <cell r="M382">
            <v>1.8366525345960086E-3</v>
          </cell>
          <cell r="N382">
            <v>1.8700263711580681E-3</v>
          </cell>
          <cell r="O382">
            <v>2.803228218771658E-3</v>
          </cell>
        </row>
        <row r="383">
          <cell r="A383" t="str">
            <v>SCOM-SHCONBR8</v>
          </cell>
          <cell r="B383" t="str">
            <v>VAR_fin</v>
          </cell>
          <cell r="C383" t="str">
            <v>CON</v>
          </cell>
          <cell r="E383">
            <v>7.4704144901635106E-4</v>
          </cell>
          <cell r="F383">
            <v>1.0822037691073591E-3</v>
          </cell>
          <cell r="G383">
            <v>1.19880387610259E-3</v>
          </cell>
          <cell r="H383">
            <v>1.2146203366333399E-3</v>
          </cell>
          <cell r="I383">
            <v>1.2132298200101274E-3</v>
          </cell>
          <cell r="J383">
            <v>1.2333342289893585E-3</v>
          </cell>
          <cell r="K383">
            <v>1.8354057554185628E-3</v>
          </cell>
          <cell r="L383">
            <v>1.2188512083510807E-3</v>
          </cell>
          <cell r="M383">
            <v>1.8366525345960086E-3</v>
          </cell>
          <cell r="N383">
            <v>1.8700263711580681E-3</v>
          </cell>
          <cell r="O383">
            <v>2.803228218771658E-3</v>
          </cell>
        </row>
        <row r="384">
          <cell r="A384" t="str">
            <v>SCOM-SHCONBR8</v>
          </cell>
          <cell r="B384" t="str">
            <v>VAR_ncap</v>
          </cell>
          <cell r="C384" t="str">
            <v>-</v>
          </cell>
          <cell r="E384">
            <v>5.5822134710559699E-5</v>
          </cell>
          <cell r="F384">
            <v>2.6023434661575699E-5</v>
          </cell>
          <cell r="G384">
            <v>9.2320061162435495E-6</v>
          </cell>
          <cell r="H384">
            <v>1.49196600581105E-6</v>
          </cell>
          <cell r="I384"/>
          <cell r="J384">
            <v>1.9680981732363602E-6</v>
          </cell>
          <cell r="K384">
            <v>6.5471082283493601E-5</v>
          </cell>
          <cell r="L384">
            <v>1.0076307473354599E-5</v>
          </cell>
          <cell r="M384">
            <v>6.2205775612557705E-5</v>
          </cell>
          <cell r="N384">
            <v>3.9661926530995397E-6</v>
          </cell>
          <cell r="O384">
            <v>7.2996553981566597E-5</v>
          </cell>
        </row>
        <row r="385">
          <cell r="A385" t="str">
            <v>SCOM-SHCONBR8</v>
          </cell>
          <cell r="B385" t="str">
            <v>VAR_cap</v>
          </cell>
          <cell r="C385" t="str">
            <v>-</v>
          </cell>
          <cell r="D385"/>
          <cell r="E385">
            <v>5.5822134710559699E-5</v>
          </cell>
          <cell r="F385">
            <v>8.1740785349441376E-5</v>
          </cell>
          <cell r="G385">
            <v>9.0763696442000422E-5</v>
          </cell>
          <cell r="H385">
            <v>9.1993097285939421E-5</v>
          </cell>
          <cell r="I385">
            <v>9.1782735309384395E-5</v>
          </cell>
          <cell r="J385">
            <v>9.3423314549902784E-5</v>
          </cell>
          <cell r="K385">
            <v>1.3996677084069531E-4</v>
          </cell>
          <cell r="L385">
            <v>9.2314402524614955E-5</v>
          </cell>
          <cell r="M385">
            <v>1.4009163696704856E-4</v>
          </cell>
          <cell r="N385">
            <v>1.4267206765766199E-4</v>
          </cell>
          <cell r="O385">
            <v>2.1482980718609849E-4</v>
          </cell>
        </row>
        <row r="386">
          <cell r="A386" t="str">
            <v>ITOT-ELCSPEC</v>
          </cell>
          <cell r="B386" t="str">
            <v>VAR_fout</v>
          </cell>
          <cell r="C386" t="str">
            <v>ITOT-ELS</v>
          </cell>
          <cell r="D386">
            <v>48.063397652170998</v>
          </cell>
          <cell r="E386">
            <v>49.866400735239559</v>
          </cell>
          <cell r="F386">
            <v>51.516134309928574</v>
          </cell>
          <cell r="G386">
            <v>52.931341278281899</v>
          </cell>
          <cell r="H386">
            <v>52.545883431104357</v>
          </cell>
          <cell r="I386">
            <v>52.066814056138455</v>
          </cell>
          <cell r="J386">
            <v>50.994109216608855</v>
          </cell>
          <cell r="K386">
            <v>51.505574935165384</v>
          </cell>
          <cell r="L386">
            <v>52.210964468352813</v>
          </cell>
          <cell r="M386">
            <v>53.846597954505739</v>
          </cell>
          <cell r="N386">
            <v>52.381277258156032</v>
          </cell>
          <cell r="O386">
            <v>52.820713616987305</v>
          </cell>
        </row>
        <row r="387">
          <cell r="A387" t="str">
            <v>ITOT-ELCSPEC</v>
          </cell>
          <cell r="B387" t="str">
            <v>VAR_fin</v>
          </cell>
          <cell r="C387" t="str">
            <v>ITOT_ELC</v>
          </cell>
          <cell r="D387">
            <v>48.063397652170998</v>
          </cell>
          <cell r="E387">
            <v>49.866400735239559</v>
          </cell>
          <cell r="F387">
            <v>51.516134309928574</v>
          </cell>
          <cell r="G387">
            <v>52.931341278281899</v>
          </cell>
          <cell r="H387">
            <v>52.545883431104357</v>
          </cell>
          <cell r="I387">
            <v>52.066814056138455</v>
          </cell>
          <cell r="J387">
            <v>50.994109216608855</v>
          </cell>
          <cell r="K387">
            <v>51.505574935165384</v>
          </cell>
          <cell r="L387">
            <v>52.210964468352813</v>
          </cell>
          <cell r="M387">
            <v>53.846597954505739</v>
          </cell>
          <cell r="N387">
            <v>52.381277258156032</v>
          </cell>
          <cell r="O387">
            <v>52.820713616987305</v>
          </cell>
        </row>
        <row r="388">
          <cell r="A388" t="str">
            <v>ITOT-ELCSPEC</v>
          </cell>
          <cell r="B388" t="str">
            <v>VAR_ncap</v>
          </cell>
          <cell r="C388" t="str">
            <v>-</v>
          </cell>
          <cell r="D388">
            <v>8.3524324469814296E-2</v>
          </cell>
          <cell r="E388">
            <v>9.8042795040783698E-2</v>
          </cell>
          <cell r="F388">
            <v>8.97251617789461E-2</v>
          </cell>
          <cell r="G388">
            <v>7.6976534074118502E-2</v>
          </cell>
          <cell r="H388">
            <v>3.9753369656138399E-5</v>
          </cell>
          <cell r="I388">
            <v>5.3252594185119297E-5</v>
          </cell>
          <cell r="J388">
            <v>1.6575332270518299</v>
          </cell>
          <cell r="K388">
            <v>1.0665467428216</v>
          </cell>
          <cell r="L388">
            <v>0.1152894427609</v>
          </cell>
          <cell r="M388">
            <v>8.9028063112292305E-2</v>
          </cell>
          <cell r="N388">
            <v>0.17986022048698699</v>
          </cell>
          <cell r="O388">
            <v>1.4219880748218101</v>
          </cell>
        </row>
        <row r="389">
          <cell r="A389" t="str">
            <v>ITOT-ELCSPEC</v>
          </cell>
          <cell r="B389" t="str">
            <v>VAR_cap</v>
          </cell>
          <cell r="C389" t="str">
            <v>-</v>
          </cell>
          <cell r="D389">
            <v>2.6138515565025244</v>
          </cell>
          <cell r="E389">
            <v>2.7118915538941897</v>
          </cell>
          <cell r="F389">
            <v>2.8016097176498249</v>
          </cell>
          <cell r="G389">
            <v>2.8785601370495888</v>
          </cell>
          <cell r="H389">
            <v>2.8576409009803116</v>
          </cell>
          <cell r="I389">
            <v>2.8316379943497028</v>
          </cell>
          <cell r="J389">
            <v>2.7732175579478371</v>
          </cell>
          <cell r="K389">
            <v>2.8010524334792462</v>
          </cell>
          <cell r="L389">
            <v>2.839394969640336</v>
          </cell>
          <cell r="M389">
            <v>2.9283632467742708</v>
          </cell>
          <cell r="N389">
            <v>2.8486659797285965</v>
          </cell>
          <cell r="O389">
            <v>2.8726004121902093</v>
          </cell>
        </row>
        <row r="390">
          <cell r="A390" t="str">
            <v>RHNM-SHLTHDH</v>
          </cell>
          <cell r="B390" t="str">
            <v>VAR_fout</v>
          </cell>
          <cell r="C390" t="str">
            <v>RHNM-SHLTHD</v>
          </cell>
          <cell r="E390">
            <v>0.34660507157765996</v>
          </cell>
          <cell r="F390">
            <v>0.37890493382629931</v>
          </cell>
          <cell r="G390">
            <v>0.43925271863587106</v>
          </cell>
          <cell r="H390">
            <v>0.50921327777640957</v>
          </cell>
          <cell r="I390">
            <v>0.59031725027507831</v>
          </cell>
          <cell r="J390">
            <v>0.68434050602538254</v>
          </cell>
          <cell r="K390">
            <v>0.7933414239797234</v>
          </cell>
          <cell r="L390">
            <v>0.91971196269655031</v>
          </cell>
          <cell r="M390">
            <v>1.0662086549984839</v>
          </cell>
          <cell r="N390">
            <v>1.2360422119856733</v>
          </cell>
          <cell r="O390">
            <v>1.4329998868691241</v>
          </cell>
        </row>
        <row r="391">
          <cell r="A391" t="str">
            <v>RHNM-SHLTHDH</v>
          </cell>
          <cell r="B391" t="str">
            <v>VAR_fin</v>
          </cell>
          <cell r="C391" t="str">
            <v>RHNMLTHDHC</v>
          </cell>
          <cell r="D391"/>
          <cell r="E391">
            <v>0.34660507157765996</v>
          </cell>
          <cell r="F391">
            <v>0.37890493382629931</v>
          </cell>
          <cell r="G391">
            <v>0.43925271863587106</v>
          </cell>
          <cell r="H391">
            <v>0.50921327777640957</v>
          </cell>
          <cell r="I391">
            <v>0.59031725027507831</v>
          </cell>
          <cell r="J391">
            <v>0.68434050602538254</v>
          </cell>
          <cell r="K391">
            <v>0.7933414239797234</v>
          </cell>
          <cell r="L391">
            <v>0.91971196269655031</v>
          </cell>
          <cell r="M391">
            <v>1.0662086549984839</v>
          </cell>
          <cell r="N391">
            <v>1.2360422119856733</v>
          </cell>
          <cell r="O391">
            <v>1.4329998868691241</v>
          </cell>
        </row>
        <row r="392">
          <cell r="A392" t="str">
            <v>RHNM-SHLTHDH</v>
          </cell>
          <cell r="B392" t="str">
            <v>VAR_fin</v>
          </cell>
          <cell r="C392" t="str">
            <v>RHNM_LTH_DH</v>
          </cell>
          <cell r="D392"/>
          <cell r="E392">
            <v>0.3501061329067276</v>
          </cell>
          <cell r="F392">
            <v>0.38273225639020092</v>
          </cell>
          <cell r="G392">
            <v>0.44368961478370827</v>
          </cell>
          <cell r="H392">
            <v>0.51435684623879796</v>
          </cell>
          <cell r="I392">
            <v>0.59628005078290736</v>
          </cell>
          <cell r="J392">
            <v>0.69125303638927538</v>
          </cell>
          <cell r="K392">
            <v>0.80135497371689235</v>
          </cell>
          <cell r="L392">
            <v>0.92900198252176858</v>
          </cell>
          <cell r="M392">
            <v>1.0769784393924073</v>
          </cell>
          <cell r="N392">
            <v>1.2485274868542149</v>
          </cell>
          <cell r="O392">
            <v>1.4474746332011357</v>
          </cell>
        </row>
        <row r="393">
          <cell r="A393" t="str">
            <v>RHNM-SHLTHDH</v>
          </cell>
          <cell r="B393" t="str">
            <v>VAR_ncap</v>
          </cell>
          <cell r="C393" t="str">
            <v>-</v>
          </cell>
          <cell r="D393"/>
          <cell r="E393">
            <v>2.8561416326383801E-2</v>
          </cell>
          <cell r="F393">
            <v>1.2897464446518501E-3</v>
          </cell>
          <cell r="G393">
            <v>4.3891098492100699E-3</v>
          </cell>
          <cell r="H393">
            <v>8.1056742712408807E-3</v>
          </cell>
          <cell r="I393">
            <v>7.6543921675929103E-3</v>
          </cell>
          <cell r="J393">
            <v>6.2098906574058503E-3</v>
          </cell>
          <cell r="K393">
            <v>9.98456652767956E-3</v>
          </cell>
          <cell r="L393">
            <v>7.9856573445221696E-3</v>
          </cell>
          <cell r="M393">
            <v>1.1591990231903699E-2</v>
          </cell>
          <cell r="N393">
            <v>1.05144858280231E-2</v>
          </cell>
          <cell r="O393">
            <v>1.5791724852448698E-2</v>
          </cell>
        </row>
        <row r="394">
          <cell r="A394" t="str">
            <v>RHNM-SHLTHDH</v>
          </cell>
          <cell r="B394" t="str">
            <v>VAR_cap</v>
          </cell>
          <cell r="C394" t="str">
            <v>-</v>
          </cell>
          <cell r="E394">
            <v>2.8561416326383801E-2</v>
          </cell>
          <cell r="F394">
            <v>2.9851162771035701E-2</v>
          </cell>
          <cell r="G394">
            <v>3.4240272620245801E-2</v>
          </cell>
          <cell r="H394">
            <v>4.2345946891486602E-2</v>
          </cell>
          <cell r="I394">
            <v>5.0000339059079503E-2</v>
          </cell>
          <cell r="J394">
            <v>5.6210229716485399E-2</v>
          </cell>
          <cell r="K394">
            <v>6.6194796244164994E-2</v>
          </cell>
          <cell r="L394">
            <v>7.4180453588687106E-2</v>
          </cell>
          <cell r="M394">
            <v>8.5772443820590794E-2</v>
          </cell>
          <cell r="N394">
            <v>9.6286929648613906E-2</v>
          </cell>
          <cell r="O394">
            <v>0.112078654501063</v>
          </cell>
        </row>
        <row r="395">
          <cell r="A395" t="str">
            <v>SCOM-SHCONBR9</v>
          </cell>
          <cell r="B395" t="str">
            <v>VAR_fout</v>
          </cell>
          <cell r="C395" t="str">
            <v>SCOM-SHCON</v>
          </cell>
          <cell r="E395">
            <v>2.7771805024886826E-4</v>
          </cell>
          <cell r="F395">
            <v>3.4773819817282927E-4</v>
          </cell>
          <cell r="G395">
            <v>3.7120682633616406E-4</v>
          </cell>
          <cell r="H395">
            <v>3.7658913084369567E-4</v>
          </cell>
          <cell r="I395">
            <v>3.7675551411420471E-4</v>
          </cell>
          <cell r="J395">
            <v>3.8171999491237295E-4</v>
          </cell>
          <cell r="K395">
            <v>5.1084326558691062E-4</v>
          </cell>
          <cell r="L395">
            <v>3.2321803107031712E-4</v>
          </cell>
          <cell r="M395">
            <v>5.0579148398645368E-4</v>
          </cell>
          <cell r="N395">
            <v>5.1845331640923615E-4</v>
          </cell>
          <cell r="O395">
            <v>9.3305673225903068E-4</v>
          </cell>
        </row>
        <row r="396">
          <cell r="A396" t="str">
            <v>SCOM-SHCONBR9</v>
          </cell>
          <cell r="B396" t="str">
            <v>VAR_fin</v>
          </cell>
          <cell r="C396" t="str">
            <v>CON</v>
          </cell>
          <cell r="D396"/>
          <cell r="E396">
            <v>2.7771805024886826E-4</v>
          </cell>
          <cell r="F396">
            <v>3.4773819817282927E-4</v>
          </cell>
          <cell r="G396">
            <v>3.7120682633616406E-4</v>
          </cell>
          <cell r="H396">
            <v>3.7658913084369567E-4</v>
          </cell>
          <cell r="I396">
            <v>3.7675551411420471E-4</v>
          </cell>
          <cell r="J396">
            <v>3.8171999491237295E-4</v>
          </cell>
          <cell r="K396">
            <v>5.1084326558691062E-4</v>
          </cell>
          <cell r="L396">
            <v>3.2321803107031712E-4</v>
          </cell>
          <cell r="M396">
            <v>5.0579148398645368E-4</v>
          </cell>
          <cell r="N396">
            <v>5.1845331640923615E-4</v>
          </cell>
          <cell r="O396">
            <v>9.3305673225903068E-4</v>
          </cell>
        </row>
        <row r="397">
          <cell r="A397" t="str">
            <v>SCOM-SHCONBR9</v>
          </cell>
          <cell r="B397" t="str">
            <v>VAR_ncap</v>
          </cell>
          <cell r="C397" t="str">
            <v>-</v>
          </cell>
          <cell r="E397">
            <v>1.9457256798631601E-5</v>
          </cell>
          <cell r="F397">
            <v>5.4975810894512898E-6</v>
          </cell>
          <cell r="G397">
            <v>1.93023061132262E-6</v>
          </cell>
          <cell r="H397">
            <v>5.4359294861532201E-7</v>
          </cell>
          <cell r="I397"/>
          <cell r="J397">
            <v>5.8347042091810299E-7</v>
          </cell>
          <cell r="K397">
            <v>1.6634713848286801E-5</v>
          </cell>
          <cell r="L397">
            <v>2.7186013554500401E-6</v>
          </cell>
          <cell r="M397">
            <v>1.71584688660871E-5</v>
          </cell>
          <cell r="N397">
            <v>1.4836622158279501E-6</v>
          </cell>
          <cell r="O397">
            <v>3.2361271328173E-5</v>
          </cell>
        </row>
        <row r="398">
          <cell r="A398" t="str">
            <v>SCOM-SHCONBR9</v>
          </cell>
          <cell r="B398" t="str">
            <v>VAR_cap</v>
          </cell>
          <cell r="C398" t="str">
            <v>-</v>
          </cell>
          <cell r="E398">
            <v>1.9457256798631601E-5</v>
          </cell>
          <cell r="F398">
            <v>2.4885730347602003E-5</v>
          </cell>
          <cell r="G398">
            <v>2.6709944518439814E-5</v>
          </cell>
          <cell r="H398">
            <v>2.7132587355221118E-5</v>
          </cell>
          <cell r="I398">
            <v>2.7044217644470606E-5</v>
          </cell>
          <cell r="J398">
            <v>2.7514792654921844E-5</v>
          </cell>
          <cell r="K398">
            <v>3.7507788472190965E-5</v>
          </cell>
          <cell r="L398">
            <v>2.2985563099545556E-5</v>
          </cell>
          <cell r="M398">
            <v>3.7142832115554817E-5</v>
          </cell>
          <cell r="N398">
            <v>3.8123311796664219E-5</v>
          </cell>
          <cell r="O398">
            <v>7.0215400529378819E-5</v>
          </cell>
        </row>
        <row r="399">
          <cell r="A399" t="str">
            <v>ITOT-SWHCOABR</v>
          </cell>
          <cell r="B399" t="str">
            <v>VAR_fout</v>
          </cell>
          <cell r="C399" t="str">
            <v>ITOT-SWH</v>
          </cell>
          <cell r="D399">
            <v>2.3674250979070752</v>
          </cell>
          <cell r="E399">
            <v>2.3075262272763748</v>
          </cell>
          <cell r="F399">
            <v>2.1574644314132384E-2</v>
          </cell>
          <cell r="G399">
            <v>1.7546772146775161E-3</v>
          </cell>
          <cell r="H399">
            <v>2.2768579903502386E-3</v>
          </cell>
          <cell r="I399">
            <v>4.7318925421311114E-3</v>
          </cell>
          <cell r="J399">
            <v>2.3638744420960501E-3</v>
          </cell>
          <cell r="K399">
            <v>4.05163420850813E-5</v>
          </cell>
          <cell r="L399">
            <v>5.9520222988349932E-5</v>
          </cell>
          <cell r="M399">
            <v>7.2337440116851555E-5</v>
          </cell>
          <cell r="N399">
            <v>7.2820291793705339E-5</v>
          </cell>
          <cell r="O399">
            <v>1.0220892491440865E-4</v>
          </cell>
        </row>
        <row r="400">
          <cell r="A400" t="str">
            <v>ITOT-SWHCOABR</v>
          </cell>
          <cell r="B400" t="str">
            <v>VAR_fout</v>
          </cell>
          <cell r="C400" t="str">
            <v>CO2_I</v>
          </cell>
          <cell r="D400">
            <v>330.01549861050501</v>
          </cell>
          <cell r="E400">
            <v>321.18270460738802</v>
          </cell>
          <cell r="F400">
            <v>2.9962090305918698</v>
          </cell>
          <cell r="G400">
            <v>0.242773996717322</v>
          </cell>
          <cell r="H400">
            <v>0.313850908112219</v>
          </cell>
          <cell r="I400">
            <v>0.64984657578600602</v>
          </cell>
          <cell r="J400">
            <v>0.32344082772295801</v>
          </cell>
          <cell r="K400">
            <v>5.5233307518927103E-3</v>
          </cell>
          <cell r="L400">
            <v>8.1140068691471206E-3</v>
          </cell>
          <cell r="M400">
            <v>9.8612951453413804E-3</v>
          </cell>
          <cell r="N400">
            <v>9.9271191901124899E-3</v>
          </cell>
          <cell r="O400">
            <v>1.3933481381714199E-2</v>
          </cell>
        </row>
        <row r="401">
          <cell r="A401" t="str">
            <v>ITOT-SWHCOABR</v>
          </cell>
          <cell r="B401" t="str">
            <v>VAR_fin</v>
          </cell>
          <cell r="C401" t="str">
            <v>ICOA</v>
          </cell>
          <cell r="D401">
            <v>3.5600377412136455</v>
          </cell>
          <cell r="E401">
            <v>3.464754095009571</v>
          </cell>
          <cell r="F401">
            <v>3.2321564515554138E-2</v>
          </cell>
          <cell r="G401">
            <v>2.6189212159365921E-3</v>
          </cell>
          <cell r="H401">
            <v>3.3856624391825109E-3</v>
          </cell>
          <cell r="I401">
            <v>7.0102111735275653E-3</v>
          </cell>
          <cell r="J401">
            <v>3.489113567669446E-3</v>
          </cell>
          <cell r="K401">
            <v>5.9582856007472512E-5</v>
          </cell>
          <cell r="L401">
            <v>8.7529739688749998E-5</v>
          </cell>
          <cell r="M401">
            <v>1.0637858840713467E-4</v>
          </cell>
          <cell r="N401">
            <v>1.0708866440250796E-4</v>
          </cell>
          <cell r="O401">
            <v>1.503072425211893E-4</v>
          </cell>
        </row>
        <row r="402">
          <cell r="A402" t="str">
            <v>ITOT-SWHCOABR</v>
          </cell>
          <cell r="B402" t="str">
            <v>VAR_ncap</v>
          </cell>
          <cell r="C402" t="str">
            <v>-</v>
          </cell>
          <cell r="E402">
            <v>5.9469707201924899E-5</v>
          </cell>
          <cell r="F402">
            <v>5.8301170002942397E-5</v>
          </cell>
          <cell r="G402">
            <v>4.2106640730044101E-5</v>
          </cell>
          <cell r="H402">
            <v>1.5463450711267299E-4</v>
          </cell>
          <cell r="I402">
            <v>2.8782338932388198E-4</v>
          </cell>
          <cell r="J402">
            <v>4.3739566239803902E-5</v>
          </cell>
          <cell r="K402">
            <v>1.46351887637832E-6</v>
          </cell>
          <cell r="L402">
            <v>3.4163921744187E-6</v>
          </cell>
          <cell r="M402">
            <v>3.8816144153428702E-6</v>
          </cell>
          <cell r="N402">
            <v>3.4166856842961202E-6</v>
          </cell>
          <cell r="O402">
            <v>5.7625786059027896E-6</v>
          </cell>
        </row>
        <row r="403">
          <cell r="A403" t="str">
            <v>ITOT-SWHCOABR</v>
          </cell>
          <cell r="B403" t="str">
            <v>VAR_cap</v>
          </cell>
          <cell r="C403" t="str">
            <v>-</v>
          </cell>
          <cell r="D403">
            <v>0.26172155007150499</v>
          </cell>
          <cell r="E403">
            <v>0.17882904375156514</v>
          </cell>
          <cell r="F403">
            <v>2.042726797431893E-3</v>
          </cell>
          <cell r="G403">
            <v>1.6403003445386588E-4</v>
          </cell>
          <cell r="H403">
            <v>2.1345972269408431E-4</v>
          </cell>
          <cell r="I403">
            <v>4.4377478288118232E-4</v>
          </cell>
          <cell r="J403">
            <v>2.2146952475260299E-4</v>
          </cell>
          <cell r="K403">
            <v>2.2015640341880227E-6</v>
          </cell>
          <cell r="L403">
            <v>3.7692548807788064E-6</v>
          </cell>
          <cell r="M403">
            <v>4.9562978187389607E-6</v>
          </cell>
          <cell r="N403">
            <v>4.9774570669010204E-6</v>
          </cell>
          <cell r="O403">
            <v>7.7024658851256084E-6</v>
          </cell>
        </row>
        <row r="404">
          <cell r="A404" t="str">
            <v>RHSA-WHDEM</v>
          </cell>
          <cell r="B404" t="str">
            <v>VAR_fout</v>
          </cell>
          <cell r="C404" t="str">
            <v>RHSA-WHD</v>
          </cell>
          <cell r="D404">
            <v>26.438654975424289</v>
          </cell>
          <cell r="E404">
            <v>25.92879146371218</v>
          </cell>
          <cell r="F404">
            <v>25.418927951999976</v>
          </cell>
          <cell r="G404">
            <v>25.509072923999994</v>
          </cell>
          <cell r="H404">
            <v>25.499829726000012</v>
          </cell>
          <cell r="I404">
            <v>25.33969431720001</v>
          </cell>
          <cell r="J404">
            <v>25.129286488799984</v>
          </cell>
          <cell r="K404">
            <v>24.930159425999989</v>
          </cell>
          <cell r="L404">
            <v>25.250286988188904</v>
          </cell>
          <cell r="M404">
            <v>24.785394604187807</v>
          </cell>
          <cell r="N404">
            <v>24.326761510807483</v>
          </cell>
          <cell r="O404">
            <v>23.897883426756486</v>
          </cell>
        </row>
        <row r="405">
          <cell r="A405" t="str">
            <v>RHSA-WHDEM</v>
          </cell>
          <cell r="B405" t="str">
            <v>VAR_fin</v>
          </cell>
          <cell r="C405" t="str">
            <v>RHSA-WHNGA</v>
          </cell>
          <cell r="D405">
            <v>6.200715790145563</v>
          </cell>
          <cell r="E405">
            <v>5.1790798424154536</v>
          </cell>
          <cell r="F405">
            <v>9.2667501337064415</v>
          </cell>
          <cell r="G405">
            <v>9.3165391968886659</v>
          </cell>
          <cell r="H405">
            <v>6.6207876831691079</v>
          </cell>
          <cell r="I405">
            <v>2.6647091980799607</v>
          </cell>
          <cell r="J405">
            <v>1.694129403482701</v>
          </cell>
          <cell r="K405">
            <v>0.99506971887799178</v>
          </cell>
          <cell r="L405">
            <v>0.84211468084177299</v>
          </cell>
          <cell r="M405">
            <v>0.77818432801861848</v>
          </cell>
          <cell r="N405">
            <v>0.83275098311914852</v>
          </cell>
          <cell r="O405">
            <v>0.67810945347458396</v>
          </cell>
        </row>
        <row r="406">
          <cell r="A406" t="str">
            <v>RHSA-WHDEM</v>
          </cell>
          <cell r="B406" t="str">
            <v>VAR_fin</v>
          </cell>
          <cell r="C406" t="str">
            <v>RHSA-WHLFO</v>
          </cell>
          <cell r="D406">
            <v>6.8076438884701673</v>
          </cell>
          <cell r="E406">
            <v>5.9051323716305166</v>
          </cell>
          <cell r="F406">
            <v>1.6841733184757759</v>
          </cell>
          <cell r="G406">
            <v>0.50211135504076909</v>
          </cell>
          <cell r="H406">
            <v>0.20547325170104053</v>
          </cell>
          <cell r="I406">
            <v>0.1490361940253303</v>
          </cell>
          <cell r="J406">
            <v>0.11568512545391703</v>
          </cell>
          <cell r="K406">
            <v>0.1523801823226914</v>
          </cell>
          <cell r="L406">
            <v>0.14434230331497214</v>
          </cell>
          <cell r="M406">
            <v>8.2604862896332232E-2</v>
          </cell>
          <cell r="N406">
            <v>0.26910683393411272</v>
          </cell>
          <cell r="O406">
            <v>0.22962827417113152</v>
          </cell>
        </row>
        <row r="407">
          <cell r="A407" t="str">
            <v>RHSA-WHDEM</v>
          </cell>
          <cell r="B407" t="str">
            <v>VAR_fin</v>
          </cell>
          <cell r="C407" t="str">
            <v>RHSA-WHWOD</v>
          </cell>
          <cell r="D407">
            <v>0.5563824824927609</v>
          </cell>
          <cell r="E407">
            <v>0.59677978464671255</v>
          </cell>
          <cell r="F407">
            <v>0.37611244184160353</v>
          </cell>
          <cell r="G407">
            <v>0.32460106921370047</v>
          </cell>
          <cell r="H407">
            <v>0.28609963885093542</v>
          </cell>
          <cell r="I407">
            <v>0.28659029949108922</v>
          </cell>
          <cell r="J407">
            <v>0.25532276597570591</v>
          </cell>
          <cell r="K407">
            <v>0.32141869327297024</v>
          </cell>
          <cell r="L407">
            <v>0.25521154646344429</v>
          </cell>
          <cell r="M407">
            <v>0.18578709438198365</v>
          </cell>
          <cell r="N407">
            <v>0.33149811323899248</v>
          </cell>
          <cell r="O407">
            <v>0.27702318839057083</v>
          </cell>
        </row>
        <row r="408">
          <cell r="A408" t="str">
            <v>RHSA-WHDEM</v>
          </cell>
          <cell r="B408" t="str">
            <v>VAR_fin</v>
          </cell>
          <cell r="C408" t="str">
            <v>RHSA-WHNGAH</v>
          </cell>
          <cell r="D408">
            <v>4.1839761750209196E-2</v>
          </cell>
          <cell r="E408">
            <v>3.8376571764452507E-4</v>
          </cell>
          <cell r="F408">
            <v>6.826133277301015E-2</v>
          </cell>
          <cell r="G408">
            <v>0.10014851556944263</v>
          </cell>
          <cell r="H408">
            <v>0.79406028869794432</v>
          </cell>
          <cell r="I408">
            <v>0.75296477067764689</v>
          </cell>
          <cell r="J408">
            <v>1.2702073182966733</v>
          </cell>
          <cell r="K408">
            <v>0.65792445204336691</v>
          </cell>
          <cell r="L408">
            <v>0.65855104231406092</v>
          </cell>
          <cell r="M408">
            <v>0.63828182341119533</v>
          </cell>
          <cell r="N408">
            <v>0.72683313300468377</v>
          </cell>
          <cell r="O408">
            <v>0.687044867320173</v>
          </cell>
        </row>
        <row r="409">
          <cell r="A409" t="str">
            <v>RHSA-WHDEM</v>
          </cell>
          <cell r="B409" t="str">
            <v>VAR_fin</v>
          </cell>
          <cell r="C409" t="str">
            <v>RHSA-WHNST</v>
          </cell>
          <cell r="D409">
            <v>5.3071521381504172E-2</v>
          </cell>
          <cell r="E409">
            <v>2.8870912671965149E-4</v>
          </cell>
          <cell r="F409">
            <v>3.4353876799834114E-2</v>
          </cell>
          <cell r="G409">
            <v>5.254535788892014E-2</v>
          </cell>
          <cell r="H409">
            <v>5.8225236626370906E-2</v>
          </cell>
          <cell r="I409">
            <v>8.5584462107762549E-2</v>
          </cell>
          <cell r="J409">
            <v>6.8702452095880648E-2</v>
          </cell>
          <cell r="K409">
            <v>9.0461540466037854E-2</v>
          </cell>
          <cell r="L409">
            <v>8.3636170024327119E-2</v>
          </cell>
          <cell r="M409">
            <v>4.8698470519115342E-2</v>
          </cell>
          <cell r="N409">
            <v>0.16537881802865209</v>
          </cell>
          <cell r="O409">
            <v>0.14485372962862311</v>
          </cell>
        </row>
        <row r="410">
          <cell r="A410" t="str">
            <v>RHSA-WHDEM</v>
          </cell>
          <cell r="B410" t="str">
            <v>VAR_fin</v>
          </cell>
          <cell r="C410" t="str">
            <v>RHSA-WHPLT</v>
          </cell>
          <cell r="D410">
            <v>0.26969820318169163</v>
          </cell>
          <cell r="E410">
            <v>0.1945023333247892</v>
          </cell>
          <cell r="F410">
            <v>0.15337503562110821</v>
          </cell>
          <cell r="G410">
            <v>0.17929643975861986</v>
          </cell>
          <cell r="H410">
            <v>0.19750812880581217</v>
          </cell>
          <cell r="I410">
            <v>0.23314398567217162</v>
          </cell>
          <cell r="J410">
            <v>0.20221086050073139</v>
          </cell>
          <cell r="K410">
            <v>0.23727145050201223</v>
          </cell>
          <cell r="L410">
            <v>0.2336374496630651</v>
          </cell>
          <cell r="M410">
            <v>0.17735610258406925</v>
          </cell>
          <cell r="N410">
            <v>0.35180696968129682</v>
          </cell>
          <cell r="O410">
            <v>0.30947446010209068</v>
          </cell>
        </row>
        <row r="411">
          <cell r="A411" t="str">
            <v>RHSA-WHDEM</v>
          </cell>
          <cell r="B411" t="str">
            <v>VAR_fin</v>
          </cell>
          <cell r="C411" t="str">
            <v>RHSA-WHLTHRD</v>
          </cell>
          <cell r="D411">
            <v>1.2759875270811691</v>
          </cell>
          <cell r="E411">
            <v>1.4628497707391661</v>
          </cell>
          <cell r="F411">
            <v>1.3595364520164634</v>
          </cell>
          <cell r="G411">
            <v>0.98841942605175759</v>
          </cell>
          <cell r="H411">
            <v>1.1979525355512233</v>
          </cell>
          <cell r="I411">
            <v>1.2458199988656435</v>
          </cell>
          <cell r="J411">
            <v>1.2331231776554128</v>
          </cell>
          <cell r="K411">
            <v>1.2549999259416535</v>
          </cell>
          <cell r="L411">
            <v>1.2639600606032009</v>
          </cell>
          <cell r="M411">
            <v>1.1462484727155957</v>
          </cell>
          <cell r="N411">
            <v>1.3134699675110895</v>
          </cell>
          <cell r="O411">
            <v>1.1089134470502149</v>
          </cell>
        </row>
        <row r="412">
          <cell r="A412" t="str">
            <v>RHSA-WHDEM</v>
          </cell>
          <cell r="B412" t="str">
            <v>VAR_fin</v>
          </cell>
          <cell r="C412" t="str">
            <v>RHSA-WHELCB</v>
          </cell>
          <cell r="D412">
            <v>6.4558925653724266</v>
          </cell>
          <cell r="E412">
            <v>6.9681514164164842</v>
          </cell>
          <cell r="F412">
            <v>5.9175958311974135</v>
          </cell>
          <cell r="G412">
            <v>4.3639834549873457</v>
          </cell>
          <cell r="H412">
            <v>2.0284525996356262</v>
          </cell>
          <cell r="I412">
            <v>1.2061489176386155</v>
          </cell>
          <cell r="J412">
            <v>0.79918977301744709</v>
          </cell>
          <cell r="K412">
            <v>0.93921916206029343</v>
          </cell>
          <cell r="L412">
            <v>1.2429306392344461</v>
          </cell>
          <cell r="M412">
            <v>1.6595467570946167</v>
          </cell>
          <cell r="N412">
            <v>2.367396150676913</v>
          </cell>
          <cell r="O412">
            <v>1.0354568399673612</v>
          </cell>
        </row>
        <row r="413">
          <cell r="A413" t="str">
            <v>RHSA-WHDEM</v>
          </cell>
          <cell r="B413" t="str">
            <v>VAR_fin</v>
          </cell>
          <cell r="C413" t="str">
            <v>RHSA-WHSOL</v>
          </cell>
          <cell r="D413">
            <v>1.6641112229689745</v>
          </cell>
          <cell r="E413">
            <v>1.9869385022309636</v>
          </cell>
          <cell r="F413">
            <v>1.5373823598449989</v>
          </cell>
          <cell r="G413">
            <v>1.5780790085926959</v>
          </cell>
          <cell r="H413">
            <v>1.0457954086292862</v>
          </cell>
          <cell r="I413">
            <v>2.2013019033689232</v>
          </cell>
          <cell r="J413">
            <v>2.9296827902083749</v>
          </cell>
          <cell r="K413">
            <v>3.9850557908845325</v>
          </cell>
          <cell r="L413">
            <v>2.7996536590430678</v>
          </cell>
          <cell r="M413">
            <v>0.30405221002004329</v>
          </cell>
          <cell r="N413">
            <v>2.3327364988089512</v>
          </cell>
          <cell r="O413">
            <v>1.8504387092101311</v>
          </cell>
        </row>
        <row r="414">
          <cell r="A414" t="str">
            <v>RHSA-WHDEM</v>
          </cell>
          <cell r="B414" t="str">
            <v>VAR_fin</v>
          </cell>
          <cell r="C414" t="str">
            <v>RHSA-WHELCH</v>
          </cell>
          <cell r="D414">
            <v>3.113537846730706</v>
          </cell>
          <cell r="E414">
            <v>3.6349108025872163</v>
          </cell>
          <cell r="F414">
            <v>5.0216381041124016</v>
          </cell>
          <cell r="G414">
            <v>8.1036000342249963</v>
          </cell>
          <cell r="H414">
            <v>13.065725888567224</v>
          </cell>
          <cell r="I414">
            <v>16.514645521813218</v>
          </cell>
          <cell r="J414">
            <v>16.561283757055183</v>
          </cell>
          <cell r="K414">
            <v>16.296609444950668</v>
          </cell>
          <cell r="L414">
            <v>17.726500371397588</v>
          </cell>
          <cell r="M414">
            <v>19.764885418144917</v>
          </cell>
          <cell r="N414">
            <v>15.636034979278053</v>
          </cell>
          <cell r="O414">
            <v>17.577191394734868</v>
          </cell>
        </row>
        <row r="415">
          <cell r="A415" t="str">
            <v>RHSA-WHNGAHP</v>
          </cell>
          <cell r="B415" t="str">
            <v>VAR_fout</v>
          </cell>
          <cell r="C415" t="str">
            <v>RHSA-WHANGAH</v>
          </cell>
          <cell r="F415">
            <v>1.3244275662070031E-2</v>
          </cell>
          <cell r="G415">
            <v>1.5797535713899472E-2</v>
          </cell>
          <cell r="H415">
            <v>0.81305963183425412</v>
          </cell>
          <cell r="I415">
            <v>0.79640013977100299</v>
          </cell>
          <cell r="J415">
            <v>1.3572317437628709</v>
          </cell>
          <cell r="K415">
            <v>0.68480983227246495</v>
          </cell>
          <cell r="L415">
            <v>0.68816920084188093</v>
          </cell>
          <cell r="M415">
            <v>0.68769501857540083</v>
          </cell>
          <cell r="N415">
            <v>0.68762179980431726</v>
          </cell>
          <cell r="O415">
            <v>0.68742032389155783</v>
          </cell>
        </row>
        <row r="416">
          <cell r="A416" t="str">
            <v>RHSA-WHNGAHP</v>
          </cell>
          <cell r="B416" t="str">
            <v>VAR_fout</v>
          </cell>
          <cell r="C416" t="str">
            <v>CO2_R</v>
          </cell>
          <cell r="F416">
            <v>0.43914000431555</v>
          </cell>
          <cell r="G416">
            <v>0.52104152880931598</v>
          </cell>
          <cell r="H416">
            <v>26.0845069598703</v>
          </cell>
          <cell r="I416">
            <v>24.870967820091099</v>
          </cell>
          <cell r="J416">
            <v>41.624725583592102</v>
          </cell>
          <cell r="K416">
            <v>20.6320911005166</v>
          </cell>
          <cell r="L416">
            <v>20.733302845877201</v>
          </cell>
          <cell r="M416">
            <v>20.7190165852845</v>
          </cell>
          <cell r="N416">
            <v>20.716810635130098</v>
          </cell>
          <cell r="O416">
            <v>20.7107405275021</v>
          </cell>
        </row>
        <row r="417">
          <cell r="A417" t="str">
            <v>RHSA-WHNGAHP</v>
          </cell>
          <cell r="B417" t="str">
            <v>VAR_fin</v>
          </cell>
          <cell r="C417" t="str">
            <v>RNGA</v>
          </cell>
          <cell r="F417">
            <v>7.7861702892827933E-3</v>
          </cell>
          <cell r="G417">
            <v>9.2383249788885857E-3</v>
          </cell>
          <cell r="H417">
            <v>0.46249125815372794</v>
          </cell>
          <cell r="I417">
            <v>0.44097460673920436</v>
          </cell>
          <cell r="J417">
            <v>0.73802704935446994</v>
          </cell>
          <cell r="K417">
            <v>0.36581721809426537</v>
          </cell>
          <cell r="L417">
            <v>0.36761175258647483</v>
          </cell>
          <cell r="M417">
            <v>0.36735845009369705</v>
          </cell>
          <cell r="N417">
            <v>0.36731933750230605</v>
          </cell>
          <cell r="O417">
            <v>0.36721171148053278</v>
          </cell>
        </row>
        <row r="418">
          <cell r="A418" t="str">
            <v>RHSA-WHNGAHP</v>
          </cell>
          <cell r="B418" t="str">
            <v>VAR_ncap</v>
          </cell>
          <cell r="C418" t="str">
            <v>-</v>
          </cell>
          <cell r="E418">
            <v>1.6795774790787E-5</v>
          </cell>
          <cell r="F418">
            <v>1.16950718841112E-3</v>
          </cell>
          <cell r="G418">
            <v>2.0257778073737001E-5</v>
          </cell>
          <cell r="H418">
            <v>5.4249488449673103E-2</v>
          </cell>
          <cell r="I418">
            <v>4.8566645173921797E-5</v>
          </cell>
          <cell r="J418">
            <v>3.85798309434989E-2</v>
          </cell>
          <cell r="K418">
            <v>1.0666690838585499E-2</v>
          </cell>
          <cell r="L418">
            <v>3.0599092750749298E-3</v>
          </cell>
          <cell r="M418">
            <v>3.2289102728325102E-2</v>
          </cell>
          <cell r="N418">
            <v>1.0963755393449201E-2</v>
          </cell>
          <cell r="O418">
            <v>4.2501745224774604E-3</v>
          </cell>
        </row>
        <row r="419">
          <cell r="A419" t="str">
            <v>RHSA-WHNGAHP</v>
          </cell>
          <cell r="B419" t="str">
            <v>VAR_cap</v>
          </cell>
          <cell r="C419" t="str">
            <v>-</v>
          </cell>
          <cell r="D419">
            <v>4.7729432218241499E-11</v>
          </cell>
          <cell r="E419">
            <v>1.6678283821253706E-5</v>
          </cell>
          <cell r="F419">
            <v>1.1851885465302945E-3</v>
          </cell>
          <cell r="G419">
            <v>1.2043294273173671E-3</v>
          </cell>
          <cell r="H419">
            <v>5.5443454877394348E-2</v>
          </cell>
          <cell r="I419">
            <v>5.4555523784901826E-2</v>
          </cell>
          <cell r="J419">
            <v>9.2875353663465623E-2</v>
          </cell>
          <cell r="K419">
            <v>4.9290573413596633E-2</v>
          </cell>
          <cell r="L419">
            <v>4.7197425188061012E-2</v>
          </cell>
          <cell r="M419">
            <v>4.6010847633660854E-2</v>
          </cell>
          <cell r="N419">
            <v>4.7224801981537369E-2</v>
          </cell>
          <cell r="O419">
            <v>4.7497422268553045E-2</v>
          </cell>
        </row>
        <row r="420">
          <cell r="A420" t="str">
            <v>SCOM-SHSTG-ELCHP</v>
          </cell>
          <cell r="B420" t="str">
            <v>VAR_fout</v>
          </cell>
          <cell r="C420" t="str">
            <v>SCOM-SHAELCH</v>
          </cell>
          <cell r="D420">
            <v>1.3193740944117749E-5</v>
          </cell>
          <cell r="E420">
            <v>1.4573193785708137E-5</v>
          </cell>
          <cell r="F420">
            <v>5.8274473377984297E-2</v>
          </cell>
          <cell r="G420">
            <v>3.6926712749043474E-2</v>
          </cell>
          <cell r="H420">
            <v>0.98053841340209147</v>
          </cell>
          <cell r="I420">
            <v>0.89260826326968179</v>
          </cell>
          <cell r="J420">
            <v>1.5441420203372347</v>
          </cell>
          <cell r="K420">
            <v>4.6855850347272012</v>
          </cell>
          <cell r="L420">
            <v>0.66953582692770353</v>
          </cell>
          <cell r="M420">
            <v>0.84843401868352097</v>
          </cell>
          <cell r="N420">
            <v>0.81701182007141027</v>
          </cell>
          <cell r="O420">
            <v>2.689450131782301</v>
          </cell>
        </row>
        <row r="421">
          <cell r="A421" t="str">
            <v>SCOM-SHSTG-ELCHP</v>
          </cell>
          <cell r="B421" t="str">
            <v>VAR_fin</v>
          </cell>
          <cell r="C421" t="str">
            <v>SCOM-SHAELCH</v>
          </cell>
          <cell r="D421">
            <v>1.9468309901152904E-5</v>
          </cell>
          <cell r="E421">
            <v>2.0596781680776945E-5</v>
          </cell>
          <cell r="F421">
            <v>7.5237829831667227E-2</v>
          </cell>
          <cell r="G421">
            <v>4.620247364836054E-2</v>
          </cell>
          <cell r="H421">
            <v>1.1885759087383858</v>
          </cell>
          <cell r="I421">
            <v>1.0501740330531533</v>
          </cell>
          <cell r="J421">
            <v>1.7647829454980972</v>
          </cell>
          <cell r="K421">
            <v>5.2063010643633341</v>
          </cell>
          <cell r="L421">
            <v>0.74405515605490513</v>
          </cell>
          <cell r="M421">
            <v>0.94283758846312238</v>
          </cell>
          <cell r="N421">
            <v>0.90792974890147538</v>
          </cell>
          <cell r="O421">
            <v>2.9884517207407768</v>
          </cell>
        </row>
        <row r="422">
          <cell r="A422" t="str">
            <v>SCOM-SHSTG-ELCHP</v>
          </cell>
          <cell r="B422" t="str">
            <v>VAR_ncap</v>
          </cell>
          <cell r="C422" t="str">
            <v>-</v>
          </cell>
          <cell r="D422">
            <v>5.0216911938990499E-2</v>
          </cell>
          <cell r="E422">
            <v>5.1511392926632399E-2</v>
          </cell>
          <cell r="F422">
            <v>3.7690130097279602E-4</v>
          </cell>
          <cell r="G422">
            <v>3.4096882963763402E-4</v>
          </cell>
          <cell r="H422">
            <v>6.1255668748453999E-2</v>
          </cell>
          <cell r="I422">
            <v>4.5966610840959897E-2</v>
          </cell>
          <cell r="J422">
            <v>8.1191181754259496E-3</v>
          </cell>
          <cell r="K422">
            <v>0.223999551945263</v>
          </cell>
          <cell r="L422">
            <v>6.3983175653149399E-2</v>
          </cell>
          <cell r="M422">
            <v>2.9598018478142502E-2</v>
          </cell>
          <cell r="N422">
            <v>0.23473303049092001</v>
          </cell>
          <cell r="O422">
            <v>0.14386200024951001</v>
          </cell>
        </row>
        <row r="423">
          <cell r="A423" t="str">
            <v>SCOM-SHSTG-ELCHP</v>
          </cell>
          <cell r="B423" t="str">
            <v>VAR_cap</v>
          </cell>
          <cell r="C423" t="str">
            <v>-</v>
          </cell>
          <cell r="D423">
            <v>5.0216911938990499E-2</v>
          </cell>
          <cell r="E423">
            <v>0.10132150405575964</v>
          </cell>
          <cell r="F423">
            <v>0.10132088380535412</v>
          </cell>
          <cell r="G423">
            <v>0.10132278420064594</v>
          </cell>
          <cell r="H423">
            <v>0.10018933241238633</v>
          </cell>
          <cell r="I423">
            <v>0.10725093975601334</v>
          </cell>
          <cell r="J423">
            <v>0.11476159821454152</v>
          </cell>
          <cell r="K423">
            <v>0.27702160022561706</v>
          </cell>
          <cell r="L423">
            <v>0.30043401077888032</v>
          </cell>
          <cell r="M423">
            <v>0.31505092950595853</v>
          </cell>
          <cell r="N423">
            <v>0.34489472709154634</v>
          </cell>
          <cell r="O423">
            <v>0.40602571504605911</v>
          </cell>
        </row>
        <row r="424">
          <cell r="A424" t="str">
            <v>RHEM-SHLFOBR</v>
          </cell>
          <cell r="B424" t="str">
            <v>VAR_fout</v>
          </cell>
          <cell r="C424" t="str">
            <v>CO2_R</v>
          </cell>
          <cell r="D424">
            <v>1928.71236352445</v>
          </cell>
          <cell r="E424">
            <v>1532.2231278695799</v>
          </cell>
          <cell r="F424">
            <v>1591.4444849209999</v>
          </cell>
          <cell r="G424">
            <v>1194.2610135392399</v>
          </cell>
          <cell r="H424">
            <v>500.48562396287201</v>
          </cell>
          <cell r="I424">
            <v>1.2125440255581399</v>
          </cell>
          <cell r="J424">
            <v>0.88519867557845999</v>
          </cell>
          <cell r="K424">
            <v>0.69875955206154206</v>
          </cell>
          <cell r="L424">
            <v>0.67505851351017598</v>
          </cell>
          <cell r="M424">
            <v>0.65438313462158404</v>
          </cell>
          <cell r="N424">
            <v>0.65373646432126398</v>
          </cell>
          <cell r="O424">
            <v>0.62865379955650602</v>
          </cell>
        </row>
        <row r="425">
          <cell r="A425" t="str">
            <v>RHEM-SHLFOBR</v>
          </cell>
          <cell r="B425" t="str">
            <v>VAR_fout</v>
          </cell>
          <cell r="C425" t="str">
            <v>RHEM-SHLFO</v>
          </cell>
          <cell r="D425">
            <v>23.443756114753288</v>
          </cell>
          <cell r="E425">
            <v>18.624376554271816</v>
          </cell>
          <cell r="F425">
            <v>19.3442200507697</v>
          </cell>
          <cell r="G425">
            <v>14.516401962400305</v>
          </cell>
          <cell r="H425">
            <v>6.0834695359575734</v>
          </cell>
          <cell r="I425">
            <v>1.4738634412878822E-2</v>
          </cell>
          <cell r="J425">
            <v>1.0759708008218506E-2</v>
          </cell>
          <cell r="K425">
            <v>8.4935155864558822E-3</v>
          </cell>
          <cell r="L425">
            <v>8.2054263005816395E-3</v>
          </cell>
          <cell r="M425">
            <v>7.9541143116033785E-3</v>
          </cell>
          <cell r="N425">
            <v>7.9462539478217849E-3</v>
          </cell>
          <cell r="O425">
            <v>7.6413708109819584E-3</v>
          </cell>
        </row>
        <row r="426">
          <cell r="A426" t="str">
            <v>RHEM-SHLFOBR</v>
          </cell>
          <cell r="B426" t="str">
            <v>VAR_fin</v>
          </cell>
          <cell r="C426" t="str">
            <v>RLFO</v>
          </cell>
          <cell r="D426">
            <v>26.169774267631563</v>
          </cell>
          <cell r="E426">
            <v>20.790001735001066</v>
          </cell>
          <cell r="F426">
            <v>21.593547963649907</v>
          </cell>
          <cell r="G426">
            <v>16.204355678958471</v>
          </cell>
          <cell r="H426">
            <v>6.7908497145572824</v>
          </cell>
          <cell r="I426">
            <v>1.6452429112050745E-2</v>
          </cell>
          <cell r="J426">
            <v>1.201083684638345E-2</v>
          </cell>
          <cell r="K426">
            <v>9.4811336779042354E-3</v>
          </cell>
          <cell r="L426">
            <v>9.1595456378585731E-3</v>
          </cell>
          <cell r="M426">
            <v>8.8790113245805144E-3</v>
          </cell>
          <cell r="N426">
            <v>8.8702369650103668E-3</v>
          </cell>
          <cell r="O426">
            <v>8.5299023006310173E-3</v>
          </cell>
        </row>
        <row r="427">
          <cell r="A427" t="str">
            <v>RHEM-SHLFOBR</v>
          </cell>
          <cell r="B427" t="str">
            <v>VAR_ncap</v>
          </cell>
          <cell r="C427" t="str">
            <v>-</v>
          </cell>
          <cell r="E427">
            <v>5.1257260023132404E-6</v>
          </cell>
          <cell r="F427">
            <v>6.5849606189766101E-6</v>
          </cell>
          <cell r="G427">
            <v>7.6044761950792898E-6</v>
          </cell>
          <cell r="H427">
            <v>1.23813899221502E-3</v>
          </cell>
          <cell r="I427">
            <v>7.1496521057840505E-5</v>
          </cell>
          <cell r="J427">
            <v>7.6609139075000497E-6</v>
          </cell>
          <cell r="K427">
            <v>8.4281535560269303E-4</v>
          </cell>
          <cell r="L427">
            <v>2.1422226057316E-5</v>
          </cell>
          <cell r="M427">
            <v>5.7302191496507502E-5</v>
          </cell>
          <cell r="N427">
            <v>6.6765864634417405E-4</v>
          </cell>
          <cell r="O427">
            <v>1.8223517077762299E-4</v>
          </cell>
        </row>
        <row r="428">
          <cell r="A428" t="str">
            <v>RHEM-SHLFOBR</v>
          </cell>
          <cell r="B428" t="str">
            <v>VAR_cap</v>
          </cell>
          <cell r="C428" t="str">
            <v>-</v>
          </cell>
          <cell r="D428">
            <v>1.65587464377338</v>
          </cell>
          <cell r="E428">
            <v>1.6558703814999669</v>
          </cell>
          <cell r="F428">
            <v>1.6558660585955782</v>
          </cell>
          <cell r="G428">
            <v>1.6558509990306047</v>
          </cell>
          <cell r="H428">
            <v>0.43066203282221682</v>
          </cell>
          <cell r="I428">
            <v>1.3087958527037038E-3</v>
          </cell>
          <cell r="J428">
            <v>1.2648633769757013E-3</v>
          </cell>
          <cell r="K428">
            <v>9.0764288892198621E-4</v>
          </cell>
          <cell r="L428">
            <v>8.7186382295315957E-4</v>
          </cell>
          <cell r="M428">
            <v>9.0953848743128044E-4</v>
          </cell>
          <cell r="N428">
            <v>8.744699217141912E-4</v>
          </cell>
          <cell r="O428">
            <v>8.9671169615569159E-4</v>
          </cell>
        </row>
        <row r="429">
          <cell r="A429" t="str">
            <v>RHES-SHNGAHP</v>
          </cell>
          <cell r="B429" t="str">
            <v>VAR_fout</v>
          </cell>
          <cell r="C429" t="str">
            <v>RHES-SHANGAH</v>
          </cell>
          <cell r="F429">
            <v>1.6142974978240781E-2</v>
          </cell>
          <cell r="G429">
            <v>1.6758159023539401E-2</v>
          </cell>
          <cell r="H429">
            <v>3.2293828614943125</v>
          </cell>
          <cell r="I429">
            <v>3.2127819426878768</v>
          </cell>
          <cell r="J429">
            <v>3.209081991730677</v>
          </cell>
          <cell r="K429">
            <v>1.9110912472960376E-2</v>
          </cell>
          <cell r="L429">
            <v>1.9106998017663405E-2</v>
          </cell>
          <cell r="M429">
            <v>1.9097916241579638E-2</v>
          </cell>
          <cell r="N429">
            <v>1.908355278949456E-2</v>
          </cell>
          <cell r="O429">
            <v>1.9060665448027377E-2</v>
          </cell>
        </row>
        <row r="430">
          <cell r="A430" t="str">
            <v>RHES-SHNGAHP</v>
          </cell>
          <cell r="B430" t="str">
            <v>VAR_fout</v>
          </cell>
          <cell r="C430" t="str">
            <v>CO2_R</v>
          </cell>
          <cell r="F430">
            <v>0.45523189438639</v>
          </cell>
          <cell r="G430">
            <v>0.454403927369049</v>
          </cell>
          <cell r="H430">
            <v>84.714973668967104</v>
          </cell>
          <cell r="I430">
            <v>81.622027733151398</v>
          </cell>
          <cell r="J430">
            <v>79.382554532285099</v>
          </cell>
          <cell r="K430">
            <v>0.46062199293801998</v>
          </cell>
          <cell r="L430">
            <v>0.46052764452829797</v>
          </cell>
          <cell r="M430">
            <v>0.46030875043807401</v>
          </cell>
          <cell r="N430">
            <v>0.45996255441345901</v>
          </cell>
          <cell r="O430">
            <v>0.45941091079860802</v>
          </cell>
        </row>
        <row r="431">
          <cell r="A431" t="str">
            <v>RHES-SHNGAHP</v>
          </cell>
          <cell r="B431" t="str">
            <v>VAR_fin</v>
          </cell>
          <cell r="C431" t="str">
            <v>RHESELCHPC</v>
          </cell>
          <cell r="F431">
            <v>1.6142974978240781E-2</v>
          </cell>
          <cell r="G431">
            <v>1.6758159023539401E-2</v>
          </cell>
          <cell r="H431">
            <v>3.2293828614943125</v>
          </cell>
          <cell r="I431">
            <v>3.2127819426878768</v>
          </cell>
          <cell r="J431">
            <v>3.209081991730677</v>
          </cell>
          <cell r="K431">
            <v>1.9110912472960376E-2</v>
          </cell>
          <cell r="L431">
            <v>1.9106998017663405E-2</v>
          </cell>
          <cell r="M431">
            <v>1.9097916241579638E-2</v>
          </cell>
          <cell r="N431">
            <v>1.908355278949456E-2</v>
          </cell>
          <cell r="O431">
            <v>1.9060665448027377E-2</v>
          </cell>
        </row>
        <row r="432">
          <cell r="A432" t="str">
            <v>RHES-SHNGAHP</v>
          </cell>
          <cell r="B432" t="str">
            <v>VAR_fin</v>
          </cell>
          <cell r="C432" t="str">
            <v>RNGA</v>
          </cell>
          <cell r="F432">
            <v>8.0714874891203939E-3</v>
          </cell>
          <cell r="G432">
            <v>8.056807222855485E-3</v>
          </cell>
          <cell r="H432">
            <v>1.5020385402299139</v>
          </cell>
          <cell r="I432">
            <v>1.4471990732828262</v>
          </cell>
          <cell r="J432">
            <v>1.4074921016362634</v>
          </cell>
          <cell r="K432">
            <v>8.1670566123762285E-3</v>
          </cell>
          <cell r="L432">
            <v>8.1653837682322348E-3</v>
          </cell>
          <cell r="M432">
            <v>8.1615026673417298E-3</v>
          </cell>
          <cell r="N432">
            <v>8.155364439954944E-3</v>
          </cell>
          <cell r="O432">
            <v>8.1455835247980189E-3</v>
          </cell>
        </row>
        <row r="433">
          <cell r="A433" t="str">
            <v>RHES-SHNGAHP</v>
          </cell>
          <cell r="B433" t="str">
            <v>VAR_ncap</v>
          </cell>
          <cell r="C433" t="str">
            <v>-</v>
          </cell>
          <cell r="E433">
            <v>8.3102580116142608E-6</v>
          </cell>
          <cell r="F433">
            <v>1.4236247011353801E-3</v>
          </cell>
          <cell r="G433">
            <v>9.2132267148009004E-6</v>
          </cell>
          <cell r="H433">
            <v>0.25962957911892698</v>
          </cell>
          <cell r="I433">
            <v>1.86655951215394E-4</v>
          </cell>
          <cell r="J433">
            <v>2.0151532042950401E-5</v>
          </cell>
          <cell r="K433">
            <v>1.70937214175162E-3</v>
          </cell>
          <cell r="L433">
            <v>1.8969914891549199E-5</v>
          </cell>
          <cell r="M433">
            <v>2.6005676572868097E-4</v>
          </cell>
          <cell r="N433">
            <v>1.3123320434172501E-3</v>
          </cell>
          <cell r="O433">
            <v>8.3142903932178797E-4</v>
          </cell>
        </row>
        <row r="434">
          <cell r="A434" t="str">
            <v>RHES-SHNGAHP</v>
          </cell>
          <cell r="B434" t="str">
            <v>VAR_cap</v>
          </cell>
          <cell r="C434" t="str">
            <v>-</v>
          </cell>
          <cell r="E434">
            <v>8.3102580116142608E-6</v>
          </cell>
          <cell r="F434">
            <v>1.4313939281947372E-3</v>
          </cell>
          <cell r="G434">
            <v>1.4398623371506387E-3</v>
          </cell>
          <cell r="H434">
            <v>0.26106389017467119</v>
          </cell>
          <cell r="I434">
            <v>0.2601178723102977</v>
          </cell>
          <cell r="J434">
            <v>0.25983322880567861</v>
          </cell>
          <cell r="K434">
            <v>1.9117244295675977E-3</v>
          </cell>
          <cell r="L434">
            <v>1.7695713171675348E-3</v>
          </cell>
          <cell r="M434">
            <v>1.9827832428548592E-3</v>
          </cell>
          <cell r="N434">
            <v>1.8813829577618241E-3</v>
          </cell>
          <cell r="O434">
            <v>2.3972053902572075E-3</v>
          </cell>
        </row>
        <row r="435">
          <cell r="A435" t="str">
            <v>D-RHES_LTH_CHPWOD</v>
          </cell>
          <cell r="B435" t="str">
            <v>VAR_fout</v>
          </cell>
          <cell r="C435" t="str">
            <v>RHES_LTH_CHPWOD_ON</v>
          </cell>
          <cell r="D435">
            <v>1.103928243904272E-5</v>
          </cell>
          <cell r="E435">
            <v>8.6878991349499473E-6</v>
          </cell>
          <cell r="F435">
            <v>7.0262099299733015E-6</v>
          </cell>
          <cell r="G435">
            <v>3.6789559287456505E-3</v>
          </cell>
          <cell r="H435">
            <v>9.2406349515728788E-3</v>
          </cell>
          <cell r="I435">
            <v>2.4151996202062403E-2</v>
          </cell>
          <cell r="J435">
            <v>2.8062765388261378E-2</v>
          </cell>
          <cell r="K435">
            <v>5.6197889911198305E-2</v>
          </cell>
          <cell r="L435">
            <v>3.8950157083861313E-2</v>
          </cell>
          <cell r="M435">
            <v>2.8063070995658385E-2</v>
          </cell>
          <cell r="N435">
            <v>2.8189047611517942E-2</v>
          </cell>
          <cell r="O435">
            <v>2.7929844650901425E-2</v>
          </cell>
        </row>
        <row r="436">
          <cell r="A436" t="str">
            <v>D-RHES_LTH_CHPWOD</v>
          </cell>
          <cell r="B436" t="str">
            <v>VAR_fout</v>
          </cell>
          <cell r="C436" t="str">
            <v>RHSA_LTH</v>
          </cell>
          <cell r="D436">
            <v>8.6658335335932463E-6</v>
          </cell>
          <cell r="E436">
            <v>1.5682557919756876E-5</v>
          </cell>
          <cell r="F436">
            <v>1.4969195905559619E-5</v>
          </cell>
          <cell r="G436">
            <v>8.8622570788503816E-4</v>
          </cell>
          <cell r="H436">
            <v>3.0001900573319045E-4</v>
          </cell>
          <cell r="I436">
            <v>1.1907526849903241E-4</v>
          </cell>
          <cell r="J436">
            <v>7.6469097088183809E-4</v>
          </cell>
          <cell r="K436">
            <v>1.7941886025152595E-4</v>
          </cell>
          <cell r="L436">
            <v>1.376618489021423E-3</v>
          </cell>
          <cell r="M436">
            <v>3.1651549780156442E-4</v>
          </cell>
          <cell r="N436">
            <v>2.0518061947038399E-4</v>
          </cell>
          <cell r="O436">
            <v>3.3347960650004541E-4</v>
          </cell>
        </row>
        <row r="437">
          <cell r="A437" t="str">
            <v>D-RHES_LTH_CHPWOD</v>
          </cell>
          <cell r="B437" t="str">
            <v>VAR_fout</v>
          </cell>
          <cell r="C437" t="str">
            <v>LTH</v>
          </cell>
          <cell r="E437">
            <v>1.1679148635934393E-5</v>
          </cell>
          <cell r="F437">
            <v>1.1788230847432371E-5</v>
          </cell>
          <cell r="G437">
            <v>2.7300329409213505E-5</v>
          </cell>
          <cell r="H437">
            <v>3.2906993730456788E-5</v>
          </cell>
          <cell r="I437">
            <v>5.7750804122976113E-5</v>
          </cell>
          <cell r="J437">
            <v>7.7286756552820844E-5</v>
          </cell>
          <cell r="K437">
            <v>1.0409812841838785E-4</v>
          </cell>
          <cell r="L437">
            <v>1.0623839780031974E-4</v>
          </cell>
          <cell r="M437">
            <v>9.4938579960775847E-5</v>
          </cell>
          <cell r="N437">
            <v>9.7595882276946153E-5</v>
          </cell>
          <cell r="O437">
            <v>1.1456486383795071E-4</v>
          </cell>
        </row>
        <row r="438">
          <cell r="A438" t="str">
            <v>D-RHES_LTH_CHPWOD</v>
          </cell>
          <cell r="B438" t="str">
            <v>VAR_fin</v>
          </cell>
          <cell r="C438" t="str">
            <v>RHES_LTH_CHPWOD</v>
          </cell>
          <cell r="D438">
            <v>1.9705115972635946E-5</v>
          </cell>
          <cell r="E438">
            <v>3.6049605690641217E-5</v>
          </cell>
          <cell r="F438">
            <v>3.3783636682965293E-5</v>
          </cell>
          <cell r="G438">
            <v>4.5924819660399024E-3</v>
          </cell>
          <cell r="H438">
            <v>9.5735609510365274E-3</v>
          </cell>
          <cell r="I438">
            <v>2.4328822274684397E-2</v>
          </cell>
          <cell r="J438">
            <v>2.8904743115696064E-2</v>
          </cell>
          <cell r="K438">
            <v>5.6481406899868282E-2</v>
          </cell>
          <cell r="L438">
            <v>4.0433013970683038E-2</v>
          </cell>
          <cell r="M438">
            <v>2.8474525073420714E-2</v>
          </cell>
          <cell r="N438">
            <v>2.8491824113265313E-2</v>
          </cell>
          <cell r="O438">
            <v>2.8377889121239404E-2</v>
          </cell>
        </row>
        <row r="439">
          <cell r="A439" t="str">
            <v>ITOT-SWHCONBR</v>
          </cell>
          <cell r="B439" t="str">
            <v>VAR_ncap</v>
          </cell>
          <cell r="C439" t="str">
            <v>-</v>
          </cell>
          <cell r="E439">
            <v>4.9476954461988398E-8</v>
          </cell>
          <cell r="F439">
            <v>8.4027683060086497E-8</v>
          </cell>
          <cell r="G439">
            <v>7.9816660606120396E-8</v>
          </cell>
          <cell r="H439">
            <v>1.2690632401351999E-7</v>
          </cell>
          <cell r="I439">
            <v>1.2674986822466399E-7</v>
          </cell>
          <cell r="J439">
            <v>1.4399584687426401E-7</v>
          </cell>
          <cell r="K439">
            <v>1.86143018976923E-7</v>
          </cell>
          <cell r="L439">
            <v>1.4023243177565201E-7</v>
          </cell>
          <cell r="M439">
            <v>1.82271687468618E-7</v>
          </cell>
          <cell r="N439">
            <v>9.4413486442767801E-8</v>
          </cell>
          <cell r="O439">
            <v>2.3341427795681199E-7</v>
          </cell>
        </row>
        <row r="440">
          <cell r="A440" t="str">
            <v>ITOT-SWHCONBR</v>
          </cell>
          <cell r="B440" t="str">
            <v>VAR_cap</v>
          </cell>
          <cell r="C440" t="str">
            <v>-</v>
          </cell>
          <cell r="E440">
            <v>4.9476954461988398E-8</v>
          </cell>
          <cell r="F440">
            <v>8.8023862167463281E-8</v>
          </cell>
          <cell r="G440">
            <v>8.1768995425548007E-8</v>
          </cell>
          <cell r="H440">
            <v>1.07854913855789E-7</v>
          </cell>
          <cell r="I440">
            <v>1.1042271787029497E-7</v>
          </cell>
          <cell r="J440">
            <v>1.1348592556056093E-7</v>
          </cell>
          <cell r="K440">
            <v>1.4685264587111206E-7</v>
          </cell>
          <cell r="L440">
            <v>1.2540041964052095E-7</v>
          </cell>
          <cell r="M440">
            <v>1.7014348065313793E-7</v>
          </cell>
          <cell r="N440">
            <v>2.5705225233632296E-7</v>
          </cell>
          <cell r="O440">
            <v>8.3640909755854011E-7</v>
          </cell>
        </row>
        <row r="441">
          <cell r="A441" t="str">
            <v>ITOT-SWHSOLBR</v>
          </cell>
          <cell r="B441" t="str">
            <v>VAR_fout</v>
          </cell>
          <cell r="C441" t="str">
            <v>ITOT-SWHASOL</v>
          </cell>
          <cell r="D441">
            <v>6.7641936992336602E-2</v>
          </cell>
          <cell r="E441">
            <v>8.5502725731978799E-2</v>
          </cell>
          <cell r="F441">
            <v>8.4023695628035647E-2</v>
          </cell>
          <cell r="G441">
            <v>8.5767691947240224E-2</v>
          </cell>
          <cell r="H441">
            <v>3.3483683759700851E-2</v>
          </cell>
          <cell r="I441">
            <v>8.4443874720632348E-2</v>
          </cell>
          <cell r="J441">
            <v>8.1456257560160089E-2</v>
          </cell>
          <cell r="K441">
            <v>8.9617955041260577E-2</v>
          </cell>
          <cell r="L441">
            <v>2.1369965098640861E-2</v>
          </cell>
          <cell r="M441">
            <v>9.1559179699078012E-3</v>
          </cell>
          <cell r="N441">
            <v>3.7344230279133988E-3</v>
          </cell>
          <cell r="O441">
            <v>6.272694400984595E-3</v>
          </cell>
        </row>
        <row r="442">
          <cell r="A442" t="str">
            <v>ITOT-SWHSOLBR</v>
          </cell>
          <cell r="B442" t="str">
            <v>VAR_fin</v>
          </cell>
          <cell r="C442" t="str">
            <v>SOL</v>
          </cell>
          <cell r="D442">
            <v>6.7641936992336602E-2</v>
          </cell>
          <cell r="E442">
            <v>8.5502725731978799E-2</v>
          </cell>
          <cell r="F442">
            <v>8.4023695628035647E-2</v>
          </cell>
          <cell r="G442">
            <v>8.5767691947240224E-2</v>
          </cell>
          <cell r="H442">
            <v>3.3483683759700851E-2</v>
          </cell>
          <cell r="I442">
            <v>8.4443874720632348E-2</v>
          </cell>
          <cell r="J442">
            <v>8.1456257560160089E-2</v>
          </cell>
          <cell r="K442">
            <v>8.9617955041260577E-2</v>
          </cell>
          <cell r="L442">
            <v>2.1369965098640861E-2</v>
          </cell>
          <cell r="M442">
            <v>9.1559179699078012E-3</v>
          </cell>
          <cell r="N442">
            <v>3.7344230279133988E-3</v>
          </cell>
          <cell r="O442">
            <v>6.272694400984595E-3</v>
          </cell>
        </row>
        <row r="443">
          <cell r="A443" t="str">
            <v>ITOT-SWHSOLBR</v>
          </cell>
          <cell r="B443" t="str">
            <v>VAR_ncap</v>
          </cell>
          <cell r="C443" t="str">
            <v>-</v>
          </cell>
          <cell r="E443">
            <v>2.7955926548258099E-3</v>
          </cell>
          <cell r="F443">
            <v>3.2527003096890401E-6</v>
          </cell>
          <cell r="G443">
            <v>4.2417294181242201E-6</v>
          </cell>
          <cell r="H443">
            <v>8.64048181599863E-3</v>
          </cell>
          <cell r="I443">
            <v>4.4330084903720802E-3</v>
          </cell>
          <cell r="J443">
            <v>3.9262964951989698E-4</v>
          </cell>
          <cell r="K443">
            <v>8.6496195545786303E-3</v>
          </cell>
          <cell r="L443">
            <v>3.8054628581630002E-3</v>
          </cell>
          <cell r="M443">
            <v>1.0253448836592099E-3</v>
          </cell>
          <cell r="N443">
            <v>8.3293254700191298E-3</v>
          </cell>
          <cell r="O443">
            <v>4.1582125324437797E-3</v>
          </cell>
        </row>
        <row r="444">
          <cell r="A444" t="str">
            <v>ITOT-SWHSOLBR</v>
          </cell>
          <cell r="B444" t="str">
            <v>VAR_cap</v>
          </cell>
          <cell r="C444" t="str">
            <v>-</v>
          </cell>
          <cell r="D444">
            <v>9.8214799778629808E-3</v>
          </cell>
          <cell r="E444">
            <v>1.261707263268879E-2</v>
          </cell>
          <cell r="F444">
            <v>1.2620325332998481E-2</v>
          </cell>
          <cell r="G444">
            <v>1.262456706241661E-2</v>
          </cell>
          <cell r="H444">
            <v>1.262732955770038E-2</v>
          </cell>
          <cell r="I444">
            <v>1.3077608117193501E-2</v>
          </cell>
          <cell r="J444">
            <v>1.34661199558906E-2</v>
          </cell>
          <cell r="K444">
            <v>1.34752576944706E-2</v>
          </cell>
          <cell r="L444">
            <v>1.3476840260526E-2</v>
          </cell>
          <cell r="M444">
            <v>1.3480427296400799E-2</v>
          </cell>
          <cell r="N444">
            <v>1.3485786638690701E-2</v>
          </cell>
          <cell r="O444">
            <v>1.35128828861221E-2</v>
          </cell>
        </row>
        <row r="445">
          <cell r="A445" t="str">
            <v>SCOM-SHNGAHP</v>
          </cell>
          <cell r="B445" t="str">
            <v>VAR_fout</v>
          </cell>
          <cell r="C445" t="str">
            <v>SCOM-SHANGAH</v>
          </cell>
          <cell r="F445">
            <v>1.2807581520536274E-2</v>
          </cell>
          <cell r="G445">
            <v>1.1751799593818363E-2</v>
          </cell>
          <cell r="H445">
            <v>0.11844977276352302</v>
          </cell>
          <cell r="I445">
            <v>0.22506034215519599</v>
          </cell>
          <cell r="J445">
            <v>0.2234841087198392</v>
          </cell>
          <cell r="K445">
            <v>0.30422474425972551</v>
          </cell>
          <cell r="L445">
            <v>0.19220843836246204</v>
          </cell>
          <cell r="M445">
            <v>0.49109555187075216</v>
          </cell>
          <cell r="N445">
            <v>0.34060889946638606</v>
          </cell>
          <cell r="O445">
            <v>0.30839835617512956</v>
          </cell>
        </row>
        <row r="446">
          <cell r="A446" t="str">
            <v>SCOM-SHNGAHP</v>
          </cell>
          <cell r="B446" t="str">
            <v>VAR_fout</v>
          </cell>
          <cell r="C446" t="str">
            <v>CO2_S</v>
          </cell>
          <cell r="F446">
            <v>0.36482201906982098</v>
          </cell>
          <cell r="G446">
            <v>0.324902694652625</v>
          </cell>
          <cell r="H446">
            <v>3.1812224685060402</v>
          </cell>
          <cell r="I446">
            <v>5.8765756007189998</v>
          </cell>
          <cell r="J446">
            <v>5.67770438369321</v>
          </cell>
          <cell r="K446">
            <v>7.5255594632668901</v>
          </cell>
          <cell r="L446">
            <v>4.7546297910714301</v>
          </cell>
          <cell r="M446">
            <v>12.148153125223899</v>
          </cell>
          <cell r="N446">
            <v>8.4255885657474501</v>
          </cell>
          <cell r="O446">
            <v>7.6288014422268899</v>
          </cell>
        </row>
        <row r="447">
          <cell r="A447" t="str">
            <v>SCOM-SHNGAHP</v>
          </cell>
          <cell r="B447" t="str">
            <v>VAR_fin</v>
          </cell>
          <cell r="C447" t="str">
            <v>SCOMELCHPC</v>
          </cell>
          <cell r="F447">
            <v>1.2807581520536274E-2</v>
          </cell>
          <cell r="G447">
            <v>1.1751799593818363E-2</v>
          </cell>
          <cell r="H447">
            <v>0.11844977276352302</v>
          </cell>
          <cell r="I447">
            <v>0.22506034215519599</v>
          </cell>
          <cell r="J447">
            <v>0.2234841087198392</v>
          </cell>
          <cell r="K447">
            <v>0.30422474425972551</v>
          </cell>
          <cell r="L447">
            <v>0.19220843836246204</v>
          </cell>
          <cell r="M447">
            <v>0.49109555187075216</v>
          </cell>
          <cell r="N447">
            <v>0.34060889946638606</v>
          </cell>
          <cell r="O447">
            <v>0.30839835617512956</v>
          </cell>
        </row>
        <row r="448">
          <cell r="A448" t="str">
            <v>SCOM-SHNGAHP</v>
          </cell>
          <cell r="B448" t="str">
            <v>VAR_fin</v>
          </cell>
          <cell r="C448" t="str">
            <v>SNGA</v>
          </cell>
          <cell r="F448">
            <v>6.4684755154223571E-3</v>
          </cell>
          <cell r="G448">
            <v>5.7606860754011594E-3</v>
          </cell>
          <cell r="H448">
            <v>5.6404653696915732E-2</v>
          </cell>
          <cell r="I448">
            <v>0.10419460284962782</v>
          </cell>
          <cell r="J448">
            <v>0.10066851744136905</v>
          </cell>
          <cell r="K448">
            <v>0.13343190537707258</v>
          </cell>
          <cell r="L448">
            <v>8.4301946650202617E-2</v>
          </cell>
          <cell r="M448">
            <v>0.21539278590822464</v>
          </cell>
          <cell r="N448">
            <v>0.1493898681870113</v>
          </cell>
          <cell r="O448">
            <v>0.13526243691891651</v>
          </cell>
        </row>
        <row r="449">
          <cell r="A449" t="str">
            <v>SCOM-SHNGAHP</v>
          </cell>
          <cell r="B449" t="str">
            <v>VAR_ncap</v>
          </cell>
          <cell r="C449" t="str">
            <v>-</v>
          </cell>
          <cell r="D449">
            <v>5.47199457203593E-6</v>
          </cell>
          <cell r="E449">
            <v>2.7561161773266199E-4</v>
          </cell>
          <cell r="F449">
            <v>7.3060938556624496E-4</v>
          </cell>
          <cell r="G449">
            <v>3.7057353761695903E-5</v>
          </cell>
          <cell r="H449">
            <v>8.2693276327577697E-3</v>
          </cell>
          <cell r="I449">
            <v>9.1954594854008701E-3</v>
          </cell>
          <cell r="J449">
            <v>7.1178409573916898E-5</v>
          </cell>
          <cell r="K449">
            <v>1.4994766288665201E-2</v>
          </cell>
          <cell r="L449">
            <v>7.8320238489007306E-5</v>
          </cell>
          <cell r="M449">
            <v>2.30940725746131E-2</v>
          </cell>
          <cell r="N449">
            <v>1.5189974010919301E-3</v>
          </cell>
          <cell r="O449">
            <v>2.1148648659912298E-3</v>
          </cell>
        </row>
        <row r="450">
          <cell r="A450" t="str">
            <v>SCOM-SHNGAHP</v>
          </cell>
          <cell r="B450" t="str">
            <v>VAR_cap</v>
          </cell>
          <cell r="C450" t="str">
            <v>-</v>
          </cell>
          <cell r="D450">
            <v>5.47199457203593E-6</v>
          </cell>
          <cell r="E450">
            <v>2.8074981906127069E-4</v>
          </cell>
          <cell r="F450">
            <v>1.0088847331172044E-3</v>
          </cell>
          <cell r="G450">
            <v>1.0434209029913811E-3</v>
          </cell>
          <cell r="H450">
            <v>9.1703912458706988E-3</v>
          </cell>
          <cell r="I450">
            <v>1.7635147332568185E-2</v>
          </cell>
          <cell r="J450">
            <v>1.7529625542978836E-2</v>
          </cell>
          <cell r="K450">
            <v>2.4242376153422028E-2</v>
          </cell>
          <cell r="L450">
            <v>1.6508188963403857E-2</v>
          </cell>
          <cell r="M450">
            <v>3.8150001926133985E-2</v>
          </cell>
          <cell r="N450">
            <v>2.7291677342046839E-2</v>
          </cell>
          <cell r="O450">
            <v>2.6704686442084118E-2</v>
          </cell>
        </row>
        <row r="451">
          <cell r="A451" t="str">
            <v>D-RHNM_LTH_CHPNGA</v>
          </cell>
          <cell r="B451" t="str">
            <v>VAR_fout</v>
          </cell>
          <cell r="C451" t="str">
            <v>RHSA_LTH</v>
          </cell>
          <cell r="D451">
            <v>1.0123734336502264E-5</v>
          </cell>
          <cell r="E451">
            <v>3.1803769081233709E-4</v>
          </cell>
          <cell r="F451">
            <v>2.5673583005368828E-3</v>
          </cell>
          <cell r="G451">
            <v>1.9008013660599019E-3</v>
          </cell>
          <cell r="H451">
            <v>6.5681657439308448E-4</v>
          </cell>
          <cell r="I451">
            <v>3.6772178678209699E-5</v>
          </cell>
          <cell r="J451">
            <v>1.2952996722027112E-5</v>
          </cell>
          <cell r="K451">
            <v>1.6951268868950966E-5</v>
          </cell>
          <cell r="L451">
            <v>9.7660956880206906E-4</v>
          </cell>
          <cell r="M451">
            <v>1.450048705748953E-4</v>
          </cell>
          <cell r="N451">
            <v>5.103796136005739E-5</v>
          </cell>
          <cell r="O451">
            <v>8.7744151849203898E-5</v>
          </cell>
        </row>
        <row r="452">
          <cell r="A452" t="str">
            <v>D-RHNM_LTH_CHPNGA</v>
          </cell>
          <cell r="B452" t="str">
            <v>VAR_fout</v>
          </cell>
          <cell r="C452" t="str">
            <v>LTH</v>
          </cell>
          <cell r="E452">
            <v>2.3756040579517144E-5</v>
          </cell>
          <cell r="F452">
            <v>3.9551674633821946E-5</v>
          </cell>
          <cell r="G452">
            <v>5.4899603340066896E-5</v>
          </cell>
          <cell r="H452">
            <v>7.4006733176617504E-5</v>
          </cell>
          <cell r="I452">
            <v>6.3628380643402575E-5</v>
          </cell>
          <cell r="J452">
            <v>1.2478304537376722E-5</v>
          </cell>
          <cell r="K452">
            <v>1.2182830814295402E-5</v>
          </cell>
          <cell r="L452">
            <v>7.9302276089963765E-5</v>
          </cell>
          <cell r="M452">
            <v>1.1730336133164649E-4</v>
          </cell>
          <cell r="N452">
            <v>8.3541047162625617E-5</v>
          </cell>
          <cell r="O452">
            <v>1.2675188489279175E-4</v>
          </cell>
        </row>
        <row r="453">
          <cell r="A453" t="str">
            <v>D-RHNM_LTH_CHPNGA</v>
          </cell>
          <cell r="B453" t="str">
            <v>VAR_fout</v>
          </cell>
          <cell r="C453" t="str">
            <v>RHNM_LTH_CHPNGA_ON</v>
          </cell>
          <cell r="D453">
            <v>9.5813790000977107E-6</v>
          </cell>
          <cell r="E453">
            <v>1.3497129722055141E-2</v>
          </cell>
          <cell r="F453">
            <v>4.8128603242350555E-2</v>
          </cell>
          <cell r="G453">
            <v>4.4346117726588315E-2</v>
          </cell>
          <cell r="H453">
            <v>4.9671490816473582E-2</v>
          </cell>
          <cell r="I453">
            <v>3.0520740987870713E-2</v>
          </cell>
          <cell r="J453">
            <v>1.0639985703074728E-5</v>
          </cell>
          <cell r="K453">
            <v>3.9741886498978319E-6</v>
          </cell>
          <cell r="L453">
            <v>2.5321157311907944E-2</v>
          </cell>
          <cell r="M453">
            <v>3.7617747463787932E-2</v>
          </cell>
          <cell r="N453">
            <v>2.0878471313957449E-2</v>
          </cell>
          <cell r="O453">
            <v>3.2173631574547772E-2</v>
          </cell>
        </row>
        <row r="454">
          <cell r="A454" t="str">
            <v>D-RHNM_LTH_CHPNGA</v>
          </cell>
          <cell r="B454" t="str">
            <v>VAR_fin</v>
          </cell>
          <cell r="C454" t="str">
            <v>RHNM_LTH_CHPNGA</v>
          </cell>
          <cell r="D454">
            <v>1.9705113336599974E-5</v>
          </cell>
          <cell r="E454">
            <v>1.3838923453446991E-2</v>
          </cell>
          <cell r="F454">
            <v>5.0735513217521254E-2</v>
          </cell>
          <cell r="G454">
            <v>4.6301818695988282E-2</v>
          </cell>
          <cell r="H454">
            <v>5.0402314124043286E-2</v>
          </cell>
          <cell r="I454">
            <v>3.0621141547192286E-2</v>
          </cell>
          <cell r="J454">
            <v>3.6071286962478594E-5</v>
          </cell>
          <cell r="K454">
            <v>3.3108288333144214E-5</v>
          </cell>
          <cell r="L454">
            <v>2.6377069156799996E-2</v>
          </cell>
          <cell r="M454">
            <v>3.7880055695694463E-2</v>
          </cell>
          <cell r="N454">
            <v>2.1013050322480131E-2</v>
          </cell>
          <cell r="O454">
            <v>3.2388127611289758E-2</v>
          </cell>
        </row>
        <row r="455">
          <cell r="A455" t="str">
            <v>RHNM-SHELCHP</v>
          </cell>
          <cell r="B455" t="str">
            <v>VAR_fout</v>
          </cell>
          <cell r="C455" t="str">
            <v>RHNM-SHAELCH</v>
          </cell>
          <cell r="E455">
            <v>0.53167458765106335</v>
          </cell>
          <cell r="F455">
            <v>2.158741100685392</v>
          </cell>
          <cell r="G455">
            <v>4.2887926825556901</v>
          </cell>
          <cell r="H455">
            <v>5.9430482538059719</v>
          </cell>
          <cell r="I455">
            <v>7.4890579270128566</v>
          </cell>
          <cell r="J455">
            <v>8.7437839461845197</v>
          </cell>
          <cell r="K455">
            <v>10.13185085978537</v>
          </cell>
          <cell r="L455">
            <v>10.160640402690401</v>
          </cell>
          <cell r="M455">
            <v>10.161366960829637</v>
          </cell>
          <cell r="N455">
            <v>10.161550174741432</v>
          </cell>
          <cell r="O455">
            <v>10.165085782735808</v>
          </cell>
        </row>
        <row r="456">
          <cell r="A456" t="str">
            <v>RHNM-SHELCHP</v>
          </cell>
          <cell r="B456" t="str">
            <v>VAR_fin</v>
          </cell>
          <cell r="C456" t="str">
            <v>RHNM_ELC</v>
          </cell>
          <cell r="E456">
            <v>0.16342456587635157</v>
          </cell>
          <cell r="F456">
            <v>0.64762233020561732</v>
          </cell>
          <cell r="G456">
            <v>1.2371517353526016</v>
          </cell>
          <cell r="H456">
            <v>1.6585250940853866</v>
          </cell>
          <cell r="I456">
            <v>2.0240697100034759</v>
          </cell>
          <cell r="J456">
            <v>2.3009957753117147</v>
          </cell>
          <cell r="K456">
            <v>2.5979104768680452</v>
          </cell>
          <cell r="L456">
            <v>2.6052924109462574</v>
          </cell>
          <cell r="M456">
            <v>2.6054787079050326</v>
          </cell>
          <cell r="N456">
            <v>2.6055256858311369</v>
          </cell>
          <cell r="O456">
            <v>2.6064322519835392</v>
          </cell>
        </row>
        <row r="457">
          <cell r="A457" t="str">
            <v>RHNM-SHELCHP</v>
          </cell>
          <cell r="B457" t="str">
            <v>VAR_fin</v>
          </cell>
          <cell r="C457" t="str">
            <v>RHNMELCHPC</v>
          </cell>
          <cell r="E457">
            <v>0.53167458765106335</v>
          </cell>
          <cell r="F457">
            <v>2.158741100685392</v>
          </cell>
          <cell r="G457">
            <v>4.2887926825556901</v>
          </cell>
          <cell r="H457">
            <v>5.9430482538059719</v>
          </cell>
          <cell r="I457">
            <v>7.4890579270128566</v>
          </cell>
          <cell r="J457">
            <v>8.7437839461845197</v>
          </cell>
          <cell r="K457">
            <v>10.13185085978537</v>
          </cell>
          <cell r="L457">
            <v>10.160640402690401</v>
          </cell>
          <cell r="M457">
            <v>10.161366960829637</v>
          </cell>
          <cell r="N457">
            <v>10.161550174741432</v>
          </cell>
          <cell r="O457">
            <v>10.165085782735808</v>
          </cell>
        </row>
        <row r="458">
          <cell r="A458" t="str">
            <v>RHNM-SHELCHP</v>
          </cell>
          <cell r="B458" t="str">
            <v>VAR_ncap</v>
          </cell>
          <cell r="C458" t="str">
            <v>-</v>
          </cell>
          <cell r="E458">
            <v>4.1501895195095298E-2</v>
          </cell>
          <cell r="F458">
            <v>0.126451644035633</v>
          </cell>
          <cell r="G458">
            <v>0.16657614748401101</v>
          </cell>
          <cell r="H458">
            <v>0.14747343111789199</v>
          </cell>
          <cell r="I458">
            <v>0.27269428074798602</v>
          </cell>
          <cell r="J458">
            <v>0.25994015351980998</v>
          </cell>
          <cell r="K458">
            <v>0.25461699809930799</v>
          </cell>
          <cell r="L458">
            <v>0.26749475992742699</v>
          </cell>
          <cell r="M458">
            <v>0.26744308833220498</v>
          </cell>
          <cell r="N458">
            <v>0.29399311205523898</v>
          </cell>
          <cell r="O458">
            <v>0.228723202517819</v>
          </cell>
        </row>
        <row r="459">
          <cell r="A459" t="str">
            <v>RHNM-SHELCHP</v>
          </cell>
          <cell r="B459" t="str">
            <v>VAR_cap</v>
          </cell>
          <cell r="C459" t="str">
            <v>-</v>
          </cell>
          <cell r="E459">
            <v>4.1501895195095298E-2</v>
          </cell>
          <cell r="F459">
            <v>0.16795265426280456</v>
          </cell>
          <cell r="G459">
            <v>0.33452517237931978</v>
          </cell>
          <cell r="H459">
            <v>0.46175484979034409</v>
          </cell>
          <cell r="I459">
            <v>0.58159689166316242</v>
          </cell>
          <cell r="J459">
            <v>0.68010035504128608</v>
          </cell>
          <cell r="K459">
            <v>0.78723657241607725</v>
          </cell>
          <cell r="L459">
            <v>0.78949655220134907</v>
          </cell>
          <cell r="M459">
            <v>0.78954694510426404</v>
          </cell>
          <cell r="N459">
            <v>0.78921970559422161</v>
          </cell>
          <cell r="O459">
            <v>0.79015215264310312</v>
          </cell>
        </row>
        <row r="460">
          <cell r="A460" t="str">
            <v>D-IH2R</v>
          </cell>
          <cell r="B460" t="str">
            <v>VAR_fout</v>
          </cell>
          <cell r="C460" t="str">
            <v>IH2</v>
          </cell>
          <cell r="H460">
            <v>6.1189873691506573</v>
          </cell>
          <cell r="I460">
            <v>6.9299635557790795</v>
          </cell>
          <cell r="J460">
            <v>6.9396143561165138</v>
          </cell>
          <cell r="K460">
            <v>8.0667907962300447</v>
          </cell>
          <cell r="L460">
            <v>1.2827657896557505</v>
          </cell>
          <cell r="M460">
            <v>0.28096903904626774</v>
          </cell>
          <cell r="N460">
            <v>0.19639354034712081</v>
          </cell>
          <cell r="O460">
            <v>0.35406973253983437</v>
          </cell>
        </row>
        <row r="461">
          <cell r="A461" t="str">
            <v>D-IH2R</v>
          </cell>
          <cell r="B461" t="str">
            <v>VAR_fin</v>
          </cell>
          <cell r="C461" t="str">
            <v>H2</v>
          </cell>
          <cell r="H461">
            <v>6.1189873691506573</v>
          </cell>
          <cell r="I461">
            <v>6.9299635557790795</v>
          </cell>
          <cell r="J461">
            <v>6.9396143561165138</v>
          </cell>
          <cell r="K461">
            <v>8.0667907962300447</v>
          </cell>
          <cell r="L461">
            <v>1.2827657896557505</v>
          </cell>
          <cell r="M461">
            <v>0.28096903904626774</v>
          </cell>
          <cell r="N461">
            <v>0.19639354034712081</v>
          </cell>
          <cell r="O461">
            <v>0.35406973253983437</v>
          </cell>
        </row>
        <row r="462">
          <cell r="A462" t="str">
            <v>D-IH2R</v>
          </cell>
          <cell r="B462" t="str">
            <v>VAR_ncap</v>
          </cell>
          <cell r="C462" t="str">
            <v>-</v>
          </cell>
          <cell r="G462">
            <v>3.7981613008109402E-6</v>
          </cell>
          <cell r="H462">
            <v>0.23828000605445401</v>
          </cell>
          <cell r="I462">
            <v>0.202298165055986</v>
          </cell>
          <cell r="J462">
            <v>0.284160584633594</v>
          </cell>
          <cell r="K462">
            <v>1.4232276492229899E-4</v>
          </cell>
          <cell r="L462">
            <v>1.5632086186588799E-3</v>
          </cell>
          <cell r="M462">
            <v>9.6360402194965809E-3</v>
          </cell>
          <cell r="N462">
            <v>6.0563135780844803E-3</v>
          </cell>
          <cell r="O462">
            <v>8.3763923504850003E-3</v>
          </cell>
        </row>
        <row r="463">
          <cell r="A463" t="str">
            <v>D-IH2R</v>
          </cell>
          <cell r="B463" t="str">
            <v>VAR_cap</v>
          </cell>
          <cell r="C463" t="str">
            <v>-</v>
          </cell>
          <cell r="G463">
            <v>3.7981613008109402E-6</v>
          </cell>
          <cell r="H463">
            <v>0.23828288955061799</v>
          </cell>
          <cell r="I463">
            <v>0.25233623668212102</v>
          </cell>
          <cell r="J463">
            <v>0.284160584633594</v>
          </cell>
          <cell r="K463">
            <v>0.28430290739851599</v>
          </cell>
          <cell r="L463">
            <v>4.5268844795845302E-2</v>
          </cell>
          <cell r="M463">
            <v>1.08228002590036E-2</v>
          </cell>
          <cell r="N463">
            <v>7.7630675543827396E-3</v>
          </cell>
          <cell r="O463">
            <v>1.44327059285695E-2</v>
          </cell>
        </row>
        <row r="464">
          <cell r="A464" t="str">
            <v>RHEM-SHSTG-ELC</v>
          </cell>
          <cell r="B464" t="str">
            <v>VAR_fout</v>
          </cell>
          <cell r="C464" t="str">
            <v>RHEM-SHAELCB</v>
          </cell>
          <cell r="D464">
            <v>1.34424211144452E-7</v>
          </cell>
          <cell r="E464">
            <v>0.755211872381365</v>
          </cell>
          <cell r="F464">
            <v>0.7738973395718205</v>
          </cell>
          <cell r="G464">
            <v>0.6533848086159747</v>
          </cell>
          <cell r="H464">
            <v>0.424532770277603</v>
          </cell>
          <cell r="I464">
            <v>0.20736646145358509</v>
          </cell>
          <cell r="J464">
            <v>0.15190726234966417</v>
          </cell>
          <cell r="K464">
            <v>6.8955649098115065E-2</v>
          </cell>
          <cell r="L464">
            <v>6.4825282807972742E-2</v>
          </cell>
          <cell r="M464">
            <v>6.5375531548420671E-2</v>
          </cell>
          <cell r="N464">
            <v>0.25601974361460156</v>
          </cell>
          <cell r="O464">
            <v>7.3966276086415816E-2</v>
          </cell>
        </row>
        <row r="465">
          <cell r="A465" t="str">
            <v>RHEM-SHSTG-ELC</v>
          </cell>
          <cell r="B465" t="str">
            <v>VAR_fin</v>
          </cell>
          <cell r="C465" t="str">
            <v>RHEM-SHAELCB</v>
          </cell>
          <cell r="D465">
            <v>1.1820593772585015E-6</v>
          </cell>
          <cell r="E465">
            <v>0.75524750985391609</v>
          </cell>
          <cell r="F465">
            <v>0.77392946315372757</v>
          </cell>
          <cell r="G465">
            <v>0.65341923033145366</v>
          </cell>
          <cell r="H465">
            <v>0.42455117757580169</v>
          </cell>
          <cell r="I465">
            <v>0.20737710286468689</v>
          </cell>
          <cell r="J465">
            <v>0.15191587597140735</v>
          </cell>
          <cell r="K465">
            <v>6.8960028744305457E-2</v>
          </cell>
          <cell r="L465">
            <v>6.4829761773172526E-2</v>
          </cell>
          <cell r="M465">
            <v>6.5380393648762455E-2</v>
          </cell>
          <cell r="N465">
            <v>0.25603438109717308</v>
          </cell>
          <cell r="O465">
            <v>7.3972209510046225E-2</v>
          </cell>
        </row>
        <row r="466">
          <cell r="A466" t="str">
            <v>RHEM-SHSTG-ELC</v>
          </cell>
          <cell r="B466" t="str">
            <v>VAR_ncap</v>
          </cell>
          <cell r="C466" t="str">
            <v>-</v>
          </cell>
          <cell r="D466">
            <v>4.0068345188738398E-2</v>
          </cell>
          <cell r="E466">
            <v>3.7236076031932103E-2</v>
          </cell>
          <cell r="F466">
            <v>4.0904451084213499E-4</v>
          </cell>
          <cell r="G466">
            <v>4.5166381585907598E-4</v>
          </cell>
          <cell r="H466">
            <v>1.5103063975162799E-2</v>
          </cell>
          <cell r="I466">
            <v>9.7780089607071592E-3</v>
          </cell>
          <cell r="J466">
            <v>4.0872414542676602E-4</v>
          </cell>
          <cell r="K466">
            <v>1.8947468849824301E-3</v>
          </cell>
          <cell r="L466">
            <v>6.1555907949642696E-3</v>
          </cell>
          <cell r="M466">
            <v>2.7840672420915498E-3</v>
          </cell>
          <cell r="N466">
            <v>2.54037091684951E-2</v>
          </cell>
          <cell r="O466">
            <v>7.0202439040955298E-4</v>
          </cell>
        </row>
        <row r="467">
          <cell r="A467" t="str">
            <v>RHEM-SHSTG-ELC</v>
          </cell>
          <cell r="B467" t="str">
            <v>VAR_cap</v>
          </cell>
          <cell r="C467" t="str">
            <v>-</v>
          </cell>
          <cell r="D467">
            <v>4.0068345188738398E-2</v>
          </cell>
          <cell r="E467">
            <v>7.6900404149319729E-2</v>
          </cell>
          <cell r="F467">
            <v>7.6905374258904327E-2</v>
          </cell>
          <cell r="G467">
            <v>7.6957973849101066E-2</v>
          </cell>
          <cell r="H467">
            <v>4.4261534024355051E-2</v>
          </cell>
          <cell r="I467">
            <v>2.495383276343564E-2</v>
          </cell>
          <cell r="J467">
            <v>1.9442177496652779E-2</v>
          </cell>
          <cell r="K467">
            <v>7.7973611587449391E-3</v>
          </cell>
          <cell r="L467">
            <v>8.4635687975986307E-3</v>
          </cell>
          <cell r="M467">
            <v>9.0402686820037995E-3</v>
          </cell>
          <cell r="N467">
            <v>3.1385432051171475E-2</v>
          </cell>
          <cell r="O467">
            <v>1.1497135979558402E-2</v>
          </cell>
        </row>
        <row r="468">
          <cell r="A468" t="str">
            <v>RHNM-SHLTHCHPWOD</v>
          </cell>
          <cell r="B468" t="str">
            <v>VAR_fout</v>
          </cell>
          <cell r="C468" t="str">
            <v>RHNM-SHLTHC-WOD</v>
          </cell>
          <cell r="G468">
            <v>5.6948195712921632E-3</v>
          </cell>
          <cell r="H468">
            <v>1.41991144287911E-2</v>
          </cell>
          <cell r="I468">
            <v>2.5764866296135669E-2</v>
          </cell>
          <cell r="J468">
            <v>2.364062952567875E-2</v>
          </cell>
          <cell r="K468">
            <v>1.1354677070915085E-2</v>
          </cell>
          <cell r="L468">
            <v>3.9740161370057578E-2</v>
          </cell>
          <cell r="M468">
            <v>2.6506785379784459E-2</v>
          </cell>
          <cell r="N468">
            <v>1.3232123820228906E-2</v>
          </cell>
          <cell r="O468">
            <v>1.5753752727415575E-2</v>
          </cell>
        </row>
        <row r="469">
          <cell r="A469" t="str">
            <v>RHNM-SHLTHCHPWOD</v>
          </cell>
          <cell r="B469" t="str">
            <v>VAR_fin</v>
          </cell>
          <cell r="C469" t="str">
            <v>RHNM_LTH_CHPWOD_ON</v>
          </cell>
          <cell r="G469">
            <v>5.7523430013052147E-3</v>
          </cell>
          <cell r="H469">
            <v>1.4342539827061723E-2</v>
          </cell>
          <cell r="I469">
            <v>2.6025117470844111E-2</v>
          </cell>
          <cell r="J469">
            <v>2.3879423763311897E-2</v>
          </cell>
          <cell r="K469">
            <v>1.1469370778702111E-2</v>
          </cell>
          <cell r="L469">
            <v>4.0141577141472283E-2</v>
          </cell>
          <cell r="M469">
            <v>2.6774530686650963E-2</v>
          </cell>
          <cell r="N469">
            <v>1.3365781636594845E-2</v>
          </cell>
          <cell r="O469">
            <v>1.591288154284402E-2</v>
          </cell>
        </row>
        <row r="470">
          <cell r="A470" t="str">
            <v>RHNM-SHLTHCHPWOD</v>
          </cell>
          <cell r="B470" t="str">
            <v>VAR_fin</v>
          </cell>
          <cell r="C470" t="str">
            <v>RHNMLTHCHPC</v>
          </cell>
          <cell r="G470">
            <v>5.6948195712921632E-3</v>
          </cell>
          <cell r="H470">
            <v>1.41991144287911E-2</v>
          </cell>
          <cell r="I470">
            <v>2.5764866296135669E-2</v>
          </cell>
          <cell r="J470">
            <v>2.364062952567875E-2</v>
          </cell>
          <cell r="K470">
            <v>1.1354677070915085E-2</v>
          </cell>
          <cell r="L470">
            <v>3.9740161370057578E-2</v>
          </cell>
          <cell r="M470">
            <v>2.6506785379784459E-2</v>
          </cell>
          <cell r="N470">
            <v>1.3232123820228906E-2</v>
          </cell>
          <cell r="O470">
            <v>1.5753752727415575E-2</v>
          </cell>
        </row>
        <row r="471">
          <cell r="A471" t="str">
            <v>RHNM-SHLTHCHPWOD</v>
          </cell>
          <cell r="B471" t="str">
            <v>VAR_ncap</v>
          </cell>
          <cell r="C471" t="str">
            <v>-</v>
          </cell>
          <cell r="G471">
            <v>7.2179551814252401E-4</v>
          </cell>
          <cell r="H471">
            <v>1.4223828419178801E-3</v>
          </cell>
          <cell r="I471">
            <v>1.8684844689708E-3</v>
          </cell>
          <cell r="J471">
            <v>1.5475715634166499E-3</v>
          </cell>
          <cell r="K471">
            <v>1.01080380033872E-3</v>
          </cell>
          <cell r="L471">
            <v>2.93777357352257E-3</v>
          </cell>
          <cell r="M471">
            <v>2.17725551960005E-3</v>
          </cell>
          <cell r="N471">
            <v>1.0459053967964301E-3</v>
          </cell>
          <cell r="O471">
            <v>1.4478407585944799E-3</v>
          </cell>
        </row>
        <row r="472">
          <cell r="A472" t="str">
            <v>RHNM-SHLTHCHPWOD</v>
          </cell>
          <cell r="B472" t="str">
            <v>VAR_cap</v>
          </cell>
          <cell r="C472" t="str">
            <v>-</v>
          </cell>
          <cell r="G472">
            <v>7.2179551814252401E-4</v>
          </cell>
          <cell r="H472">
            <v>1.7312082517657928E-3</v>
          </cell>
          <cell r="I472">
            <v>2.3950750111167702E-3</v>
          </cell>
          <cell r="J472">
            <v>2.2514990840767201E-3</v>
          </cell>
          <cell r="K472">
            <v>1.4918830918382903E-3</v>
          </cell>
          <cell r="L472">
            <v>3.6053497974713397E-3</v>
          </cell>
          <cell r="M472">
            <v>3.1739297599812002E-3</v>
          </cell>
          <cell r="N472">
            <v>1.7586789222000295E-3</v>
          </cell>
          <cell r="O472">
            <v>2.1003567052008502E-3</v>
          </cell>
        </row>
        <row r="473">
          <cell r="A473" t="str">
            <v>ITOT-SWHDEM</v>
          </cell>
          <cell r="B473" t="str">
            <v>VAR_fout</v>
          </cell>
          <cell r="C473" t="str">
            <v>ITOT-SWHD</v>
          </cell>
          <cell r="D473">
            <v>72.708169056255471</v>
          </cell>
          <cell r="E473">
            <v>74.35269248141455</v>
          </cell>
          <cell r="F473">
            <v>76.093376262787288</v>
          </cell>
          <cell r="G473">
            <v>77.130034444764803</v>
          </cell>
          <cell r="H473">
            <v>77.659568671916603</v>
          </cell>
          <cell r="I473">
            <v>78.127545789073338</v>
          </cell>
          <cell r="J473">
            <v>78.429892796661278</v>
          </cell>
          <cell r="K473">
            <v>78.732239804249261</v>
          </cell>
          <cell r="L473">
            <v>78.176111803446162</v>
          </cell>
          <cell r="M473">
            <v>80.407440059609044</v>
          </cell>
          <cell r="N473">
            <v>77.870207574025486</v>
          </cell>
          <cell r="O473">
            <v>77.650484572634625</v>
          </cell>
        </row>
        <row r="474">
          <cell r="A474" t="str">
            <v>ITOT-SWHDEM</v>
          </cell>
          <cell r="B474" t="str">
            <v>VAR_fin</v>
          </cell>
          <cell r="C474" t="str">
            <v>ITOT-SWHNGAH</v>
          </cell>
          <cell r="F474">
            <v>4.8057967924458024E-2</v>
          </cell>
          <cell r="G474">
            <v>2.1791404414427479E-2</v>
          </cell>
          <cell r="H474">
            <v>3.4583310310453343E-2</v>
          </cell>
          <cell r="I474">
            <v>6.6118831621540225E-2</v>
          </cell>
          <cell r="J474">
            <v>4.9879085216224091E-2</v>
          </cell>
          <cell r="K474">
            <v>7.628775415359508E-2</v>
          </cell>
          <cell r="L474">
            <v>7.5566596570384822E-2</v>
          </cell>
          <cell r="M474">
            <v>7.5554530508493215E-2</v>
          </cell>
          <cell r="N474">
            <v>7.5304283121962495E-2</v>
          </cell>
          <cell r="O474">
            <v>7.4885222027538431E-2</v>
          </cell>
        </row>
        <row r="475">
          <cell r="A475" t="str">
            <v>ITOT-SWHDEM</v>
          </cell>
          <cell r="B475" t="str">
            <v>VAR_fin</v>
          </cell>
          <cell r="C475" t="str">
            <v>ITOT-SWH</v>
          </cell>
          <cell r="D475">
            <v>61.718476503254223</v>
          </cell>
          <cell r="E475">
            <v>58.487764133196364</v>
          </cell>
          <cell r="F475">
            <v>58.07420135238074</v>
          </cell>
          <cell r="G475">
            <v>53.290913510139525</v>
          </cell>
          <cell r="H475">
            <v>46.308303961464262</v>
          </cell>
          <cell r="I475">
            <v>42.8480236395446</v>
          </cell>
          <cell r="J475">
            <v>39.119288465856933</v>
          </cell>
          <cell r="K475">
            <v>37.361565002677274</v>
          </cell>
          <cell r="L475">
            <v>37.158871932892275</v>
          </cell>
          <cell r="M475">
            <v>39.191407644793323</v>
          </cell>
          <cell r="N475">
            <v>36.790327612589174</v>
          </cell>
          <cell r="O475">
            <v>36.634558888984813</v>
          </cell>
        </row>
        <row r="476">
          <cell r="A476" t="str">
            <v>ITOT-SWHDEM</v>
          </cell>
          <cell r="B476" t="str">
            <v>VAR_fin</v>
          </cell>
          <cell r="C476" t="str">
            <v>ITOT-SWHELCH</v>
          </cell>
          <cell r="D476">
            <v>1.1081275654045448</v>
          </cell>
          <cell r="E476">
            <v>1.4008149168850956</v>
          </cell>
          <cell r="F476">
            <v>3.5491790566838382</v>
          </cell>
          <cell r="G476">
            <v>5.9518487049779205</v>
          </cell>
          <cell r="H476">
            <v>7.6572795789302432</v>
          </cell>
          <cell r="I476">
            <v>9.5599116892416571</v>
          </cell>
          <cell r="J476">
            <v>11.233980929627489</v>
          </cell>
          <cell r="K476">
            <v>13.119534436652298</v>
          </cell>
          <cell r="L476">
            <v>13.002728027470106</v>
          </cell>
          <cell r="M476">
            <v>13.136241132510428</v>
          </cell>
          <cell r="N476">
            <v>13.034560392724586</v>
          </cell>
          <cell r="O476">
            <v>12.994515207688288</v>
          </cell>
        </row>
        <row r="477">
          <cell r="A477" t="str">
            <v>ITOT-SWHDEM</v>
          </cell>
          <cell r="B477" t="str">
            <v>VAR_fin</v>
          </cell>
          <cell r="C477" t="str">
            <v>ITOT-SWHC</v>
          </cell>
          <cell r="E477">
            <v>4.0436134011470273</v>
          </cell>
          <cell r="F477">
            <v>4.0437166268898066</v>
          </cell>
          <cell r="G477">
            <v>4.2617238478248396</v>
          </cell>
          <cell r="H477">
            <v>10.164249508382158</v>
          </cell>
          <cell r="I477">
            <v>12.175561804328153</v>
          </cell>
          <cell r="J477">
            <v>14.611237955718517</v>
          </cell>
          <cell r="K477">
            <v>14.649546065815771</v>
          </cell>
          <cell r="L477">
            <v>14.649728309133742</v>
          </cell>
          <cell r="M477">
            <v>14.655054555234232</v>
          </cell>
          <cell r="N477">
            <v>14.655069386339497</v>
          </cell>
          <cell r="O477">
            <v>14.655156590372885</v>
          </cell>
        </row>
        <row r="478">
          <cell r="A478" t="str">
            <v>ITOT-SWHDEM</v>
          </cell>
          <cell r="B478" t="str">
            <v>VAR_fin</v>
          </cell>
          <cell r="C478" t="str">
            <v>ITOT-SWHELC</v>
          </cell>
          <cell r="D478">
            <v>9.8139123315420616</v>
          </cell>
          <cell r="E478">
            <v>10.335107572892795</v>
          </cell>
          <cell r="F478">
            <v>10.296433127236055</v>
          </cell>
          <cell r="G478">
            <v>13.518817004619955</v>
          </cell>
          <cell r="H478">
            <v>13.462992163974036</v>
          </cell>
          <cell r="I478">
            <v>13.395067816107954</v>
          </cell>
          <cell r="J478">
            <v>13.336178115616979</v>
          </cell>
          <cell r="K478">
            <v>13.436801723795975</v>
          </cell>
          <cell r="L478">
            <v>13.270162392970663</v>
          </cell>
          <cell r="M478">
            <v>13.34174181664743</v>
          </cell>
          <cell r="N478">
            <v>13.312833541823387</v>
          </cell>
          <cell r="O478">
            <v>13.287455637185895</v>
          </cell>
        </row>
        <row r="479">
          <cell r="A479" t="str">
            <v>ITOT-SWHDEM</v>
          </cell>
          <cell r="B479" t="str">
            <v>VAR_fin</v>
          </cell>
          <cell r="C479" t="str">
            <v>ITOT-SWHSOL</v>
          </cell>
          <cell r="D479">
            <v>6.7652656054657478E-2</v>
          </cell>
          <cell r="E479">
            <v>8.5513444794301133E-2</v>
          </cell>
          <cell r="F479">
            <v>8.1934214137935349E-2</v>
          </cell>
          <cell r="G479">
            <v>8.5117981799698178E-2</v>
          </cell>
          <cell r="H479">
            <v>3.2381966351862822E-2</v>
          </cell>
          <cell r="I479">
            <v>8.3119180786496452E-2</v>
          </cell>
          <cell r="J479">
            <v>7.9644244852699678E-2</v>
          </cell>
          <cell r="K479">
            <v>8.8819332804209228E-2</v>
          </cell>
          <cell r="L479">
            <v>1.9375339537178914E-2</v>
          </cell>
          <cell r="M479">
            <v>7.7541145415955717E-3</v>
          </cell>
          <cell r="N479">
            <v>2.4263962674673629E-3</v>
          </cell>
          <cell r="O479">
            <v>4.230464206090051E-3</v>
          </cell>
        </row>
        <row r="480">
          <cell r="A480" t="str">
            <v>D-RHNS_NKEV_GAS_ELC_CHP</v>
          </cell>
          <cell r="B480" t="str">
            <v>VAR_fout</v>
          </cell>
          <cell r="C480" t="str">
            <v>RHNS_ELC</v>
          </cell>
          <cell r="E480">
            <v>2.536178219932966E-3</v>
          </cell>
          <cell r="F480">
            <v>3.5572254832082692E-3</v>
          </cell>
          <cell r="G480">
            <v>3.5566588414288982E-3</v>
          </cell>
          <cell r="H480">
            <v>3.5589751748667398E-3</v>
          </cell>
          <cell r="I480">
            <v>2.198317098272401E-3</v>
          </cell>
          <cell r="L480">
            <v>4.1709276012331722E-3</v>
          </cell>
          <cell r="M480">
            <v>6.8038122355898595E-3</v>
          </cell>
          <cell r="N480">
            <v>5.8919617103645565E-3</v>
          </cell>
          <cell r="O480">
            <v>1.0646110106372699E-2</v>
          </cell>
        </row>
        <row r="481">
          <cell r="A481" t="str">
            <v>D-RHNS_NKEV_GAS_ELC_CHP</v>
          </cell>
          <cell r="B481" t="str">
            <v>VAR_fout</v>
          </cell>
          <cell r="C481" t="str">
            <v>ELC5</v>
          </cell>
          <cell r="E481">
            <v>2.5396977821412364E-3</v>
          </cell>
          <cell r="F481">
            <v>3.5617667528702805E-3</v>
          </cell>
          <cell r="G481">
            <v>3.5598721567626787E-3</v>
          </cell>
          <cell r="H481">
            <v>3.5615832364191565E-3</v>
          </cell>
          <cell r="I481">
            <v>2.1993008029963976E-3</v>
          </cell>
          <cell r="L481">
            <v>4.1535570032538481E-3</v>
          </cell>
          <cell r="M481">
            <v>6.6991111293099193E-3</v>
          </cell>
          <cell r="N481">
            <v>5.8190601003254867E-3</v>
          </cell>
          <cell r="O481">
            <v>1.0510024901825791E-2</v>
          </cell>
        </row>
        <row r="482">
          <cell r="A482" t="str">
            <v>D-RHNS_NKEV_GAS_ELC_CHP</v>
          </cell>
          <cell r="B482" t="str">
            <v>VAR_fin</v>
          </cell>
          <cell r="C482" t="str">
            <v>RHNS_NKEV_GAS_ELC_CHP</v>
          </cell>
          <cell r="E482">
            <v>5.0758760020742028E-3</v>
          </cell>
          <cell r="F482">
            <v>7.0938939438149728E-3</v>
          </cell>
          <cell r="G482">
            <v>7.0914327059280009E-3</v>
          </cell>
          <cell r="H482">
            <v>7.0954601190223159E-3</v>
          </cell>
          <cell r="I482">
            <v>4.3725196090052204E-3</v>
          </cell>
          <cell r="L482">
            <v>8.3244846044870213E-3</v>
          </cell>
          <cell r="M482">
            <v>1.3502923364899775E-2</v>
          </cell>
          <cell r="N482">
            <v>1.1711021810690043E-2</v>
          </cell>
          <cell r="O482">
            <v>2.115613500819849E-2</v>
          </cell>
        </row>
        <row r="483">
          <cell r="A483" t="str">
            <v>RHNM-SHSTG-NGAHP</v>
          </cell>
          <cell r="B483" t="str">
            <v>VAR_fout</v>
          </cell>
          <cell r="C483" t="str">
            <v>RHNM-SHANGAH</v>
          </cell>
          <cell r="F483">
            <v>1.5651405218988456E-3</v>
          </cell>
          <cell r="G483">
            <v>1.344756478770951E-3</v>
          </cell>
          <cell r="H483">
            <v>1.6195635023990535E-2</v>
          </cell>
          <cell r="I483">
            <v>1.6070911037619744E-2</v>
          </cell>
          <cell r="J483">
            <v>1.6109199706499058E-2</v>
          </cell>
          <cell r="K483">
            <v>5.9979978539240067E-4</v>
          </cell>
          <cell r="L483">
            <v>1.8322661334824934E-3</v>
          </cell>
          <cell r="M483">
            <v>1.7516714869261537E-3</v>
          </cell>
          <cell r="N483">
            <v>1.9027834736737358E-3</v>
          </cell>
          <cell r="O483">
            <v>1.3250095832167484E-3</v>
          </cell>
        </row>
        <row r="484">
          <cell r="A484" t="str">
            <v>RHNM-SHSTG-NGAHP</v>
          </cell>
          <cell r="B484" t="str">
            <v>VAR_fin</v>
          </cell>
          <cell r="C484" t="str">
            <v>RHNM-SHANGAH</v>
          </cell>
          <cell r="F484">
            <v>1.5655997100292758E-3</v>
          </cell>
          <cell r="G484">
            <v>1.3452217105197361E-3</v>
          </cell>
          <cell r="H484">
            <v>1.6198033049683504E-2</v>
          </cell>
          <cell r="I484">
            <v>1.6073152001705494E-2</v>
          </cell>
          <cell r="J484">
            <v>1.6111397074792557E-2</v>
          </cell>
          <cell r="K484">
            <v>6.0021822050882389E-4</v>
          </cell>
          <cell r="L484">
            <v>1.832802552484669E-3</v>
          </cell>
          <cell r="M484">
            <v>1.7522538572691392E-3</v>
          </cell>
          <cell r="N484">
            <v>1.9033372367469959E-3</v>
          </cell>
          <cell r="O484">
            <v>1.3256145318535646E-3</v>
          </cell>
        </row>
        <row r="485">
          <cell r="A485" t="str">
            <v>RHNM-SHSTG-NGAHP</v>
          </cell>
          <cell r="B485" t="str">
            <v>VAR_ncap</v>
          </cell>
          <cell r="C485" t="str">
            <v>-</v>
          </cell>
          <cell r="D485">
            <v>1.2879338515831701E-4</v>
          </cell>
          <cell r="E485">
            <v>2.3859135847035799E-6</v>
          </cell>
          <cell r="F485">
            <v>4.40895243517626E-4</v>
          </cell>
          <cell r="G485">
            <v>1.5399723566767299E-4</v>
          </cell>
          <cell r="H485">
            <v>4.47151193347603E-3</v>
          </cell>
          <cell r="I485">
            <v>3.7018319569307199E-4</v>
          </cell>
          <cell r="J485">
            <v>4.0861279703737798E-4</v>
          </cell>
          <cell r="K485">
            <v>2.1790133013324499E-4</v>
          </cell>
          <cell r="L485">
            <v>4.6008282224680803E-4</v>
          </cell>
          <cell r="M485">
            <v>4.7109746305756697E-4</v>
          </cell>
          <cell r="N485">
            <v>3.8859287484785702E-4</v>
          </cell>
          <cell r="O485">
            <v>4.7665091926430802E-4</v>
          </cell>
        </row>
        <row r="486">
          <cell r="A486" t="str">
            <v>RHNM-SHSTG-NGAHP</v>
          </cell>
          <cell r="B486" t="str">
            <v>VAR_cap</v>
          </cell>
          <cell r="C486" t="str">
            <v>-</v>
          </cell>
          <cell r="D486">
            <v>1.2879338515831701E-4</v>
          </cell>
          <cell r="E486">
            <v>3.4599370821980068E-6</v>
          </cell>
          <cell r="F486">
            <v>4.4310298994733495E-4</v>
          </cell>
          <cell r="G486">
            <v>4.4592169876241799E-4</v>
          </cell>
          <cell r="H486">
            <v>4.8279349917944234E-3</v>
          </cell>
          <cell r="I486">
            <v>4.4878884164804376E-3</v>
          </cell>
          <cell r="J486">
            <v>4.3986725013201722E-3</v>
          </cell>
          <cell r="K486">
            <v>3.5121974565426994E-4</v>
          </cell>
          <cell r="L486">
            <v>6.0553769524112396E-4</v>
          </cell>
          <cell r="M486">
            <v>7.1832165062395007E-4</v>
          </cell>
          <cell r="N486">
            <v>6.5351483351938091E-4</v>
          </cell>
          <cell r="O486">
            <v>7.5097216848677697E-4</v>
          </cell>
        </row>
        <row r="487">
          <cell r="A487" t="str">
            <v>D-IBIO</v>
          </cell>
          <cell r="B487" t="str">
            <v>VAR_fout</v>
          </cell>
          <cell r="C487" t="str">
            <v>IBIO</v>
          </cell>
          <cell r="D487">
            <v>0.43675901449084564</v>
          </cell>
          <cell r="E487">
            <v>0.55210001197866232</v>
          </cell>
          <cell r="F487">
            <v>1.2828537957501225</v>
          </cell>
          <cell r="G487">
            <v>4.2180511894874737</v>
          </cell>
          <cell r="H487">
            <v>4.2181084704095495</v>
          </cell>
          <cell r="I487">
            <v>4.2181232538135607</v>
          </cell>
          <cell r="J487">
            <v>4.2181262986519474</v>
          </cell>
          <cell r="K487">
            <v>4.2181291925347475</v>
          </cell>
          <cell r="L487">
            <v>4.2181450799944784</v>
          </cell>
          <cell r="M487">
            <v>4.2181515912916616</v>
          </cell>
          <cell r="N487">
            <v>4.2181713846258626</v>
          </cell>
          <cell r="O487">
            <v>4.2182973724717119</v>
          </cell>
        </row>
        <row r="488">
          <cell r="A488" t="str">
            <v>D-IBIO</v>
          </cell>
          <cell r="B488" t="str">
            <v>VAR_fin</v>
          </cell>
          <cell r="C488" t="str">
            <v>BIO</v>
          </cell>
          <cell r="D488">
            <v>0.43675901449084564</v>
          </cell>
          <cell r="E488">
            <v>0.55210001197866232</v>
          </cell>
          <cell r="F488">
            <v>1.2828537957501225</v>
          </cell>
          <cell r="G488">
            <v>4.2180511894874737</v>
          </cell>
          <cell r="H488">
            <v>4.2181084704095495</v>
          </cell>
          <cell r="I488">
            <v>4.2181232538135607</v>
          </cell>
          <cell r="J488">
            <v>4.2181262986519474</v>
          </cell>
          <cell r="K488">
            <v>4.2181291925347475</v>
          </cell>
          <cell r="L488">
            <v>4.2181450799944784</v>
          </cell>
          <cell r="M488">
            <v>4.2181515912916616</v>
          </cell>
          <cell r="N488">
            <v>4.2181713846258626</v>
          </cell>
          <cell r="O488">
            <v>4.2182973724717119</v>
          </cell>
        </row>
        <row r="489">
          <cell r="A489" t="str">
            <v>D-RHES_KEV_WOD_ELC_CHP</v>
          </cell>
          <cell r="B489" t="str">
            <v>VAR_fout</v>
          </cell>
          <cell r="C489" t="str">
            <v>RHES_ELC</v>
          </cell>
          <cell r="G489">
            <v>8.0344177220279954E-4</v>
          </cell>
          <cell r="H489">
            <v>2.050050381360169E-3</v>
          </cell>
          <cell r="I489">
            <v>5.0353597988664666E-3</v>
          </cell>
          <cell r="J489">
            <v>5.9347023864648914E-3</v>
          </cell>
          <cell r="K489">
            <v>1.1554804233612576E-2</v>
          </cell>
          <cell r="L489">
            <v>8.6279270934452208E-3</v>
          </cell>
          <cell r="M489">
            <v>6.4146010791956117E-3</v>
          </cell>
          <cell r="N489">
            <v>6.1086650836259596E-3</v>
          </cell>
          <cell r="O489">
            <v>6.5052193433737561E-3</v>
          </cell>
        </row>
        <row r="490">
          <cell r="A490" t="str">
            <v>D-RHES_KEV_WOD_ELC_CHP</v>
          </cell>
          <cell r="B490" t="str">
            <v>VAR_fout</v>
          </cell>
          <cell r="C490" t="str">
            <v>ELC5</v>
          </cell>
          <cell r="G490">
            <v>1.3298636596644051E-3</v>
          </cell>
          <cell r="H490">
            <v>2.0519209715652541E-3</v>
          </cell>
          <cell r="I490">
            <v>5.0362171259159356E-3</v>
          </cell>
          <cell r="J490">
            <v>5.9361957187757794E-3</v>
          </cell>
          <cell r="K490">
            <v>1.1547841282429604E-2</v>
          </cell>
          <cell r="L490">
            <v>8.6072045883701393E-3</v>
          </cell>
          <cell r="M490">
            <v>6.3837793042002423E-3</v>
          </cell>
          <cell r="N490">
            <v>6.0782457647293392E-3</v>
          </cell>
          <cell r="O490">
            <v>6.4689499724045509E-3</v>
          </cell>
        </row>
        <row r="491">
          <cell r="A491" t="str">
            <v>D-RHES_KEV_WOD_ELC_CHP</v>
          </cell>
          <cell r="B491" t="str">
            <v>VAR_fin</v>
          </cell>
          <cell r="C491" t="str">
            <v>RHES_KEV_WOD_ELC_CHP</v>
          </cell>
          <cell r="G491">
            <v>2.1082071396036246E-3</v>
          </cell>
          <cell r="H491">
            <v>4.0768730606618427E-3</v>
          </cell>
          <cell r="I491">
            <v>1.0046478632518809E-2</v>
          </cell>
          <cell r="J491">
            <v>1.1847367601444409E-2</v>
          </cell>
          <cell r="K491">
            <v>2.3077540499892212E-2</v>
          </cell>
          <cell r="L491">
            <v>1.7210046875949979E-2</v>
          </cell>
          <cell r="M491">
            <v>1.2773282091132262E-2</v>
          </cell>
          <cell r="N491">
            <v>1.2161812556091712E-2</v>
          </cell>
          <cell r="O491">
            <v>1.2948941536865929E-2</v>
          </cell>
        </row>
        <row r="492">
          <cell r="A492" t="str">
            <v>D-SNGA</v>
          </cell>
          <cell r="B492" t="str">
            <v>VAR_fout</v>
          </cell>
          <cell r="C492" t="str">
            <v>CO2</v>
          </cell>
          <cell r="D492">
            <v>1527.28345896055</v>
          </cell>
          <cell r="E492">
            <v>1441.13787554141</v>
          </cell>
          <cell r="F492">
            <v>1379.5544875226501</v>
          </cell>
          <cell r="G492">
            <v>1394.0107066404501</v>
          </cell>
          <cell r="H492">
            <v>1394.72491267792</v>
          </cell>
          <cell r="I492">
            <v>1119.7211721334199</v>
          </cell>
          <cell r="J492">
            <v>346.35506054482897</v>
          </cell>
          <cell r="K492">
            <v>169.420393954931</v>
          </cell>
          <cell r="L492">
            <v>173.29427910209901</v>
          </cell>
          <cell r="M492">
            <v>165.72967748591401</v>
          </cell>
          <cell r="N492">
            <v>170.67458588506801</v>
          </cell>
          <cell r="O492">
            <v>174.639052779959</v>
          </cell>
        </row>
        <row r="493">
          <cell r="A493" t="str">
            <v>D-SNGA</v>
          </cell>
          <cell r="B493" t="str">
            <v>VAR_fout</v>
          </cell>
          <cell r="C493" t="str">
            <v>SNGA</v>
          </cell>
          <cell r="D493">
            <v>27.296843025812585</v>
          </cell>
          <cell r="E493">
            <v>28.489236950659009</v>
          </cell>
          <cell r="F493">
            <v>24.388485903390581</v>
          </cell>
          <cell r="G493">
            <v>24.638871400077953</v>
          </cell>
          <cell r="H493">
            <v>24.652329137923601</v>
          </cell>
          <cell r="I493">
            <v>19.886333866097125</v>
          </cell>
          <cell r="J493">
            <v>6.4905528313207936</v>
          </cell>
          <cell r="K493">
            <v>4.8105418073258814</v>
          </cell>
          <cell r="L493">
            <v>4.878704065736243</v>
          </cell>
          <cell r="M493">
            <v>4.7450959893523734</v>
          </cell>
          <cell r="N493">
            <v>4.8325288090447591</v>
          </cell>
          <cell r="O493">
            <v>4.9025327496168707</v>
          </cell>
        </row>
        <row r="494">
          <cell r="A494" t="str">
            <v>D-SNGA</v>
          </cell>
          <cell r="B494" t="str">
            <v>VAR_fout</v>
          </cell>
          <cell r="C494" t="str">
            <v>RSH2</v>
          </cell>
          <cell r="G494">
            <v>0.22595026513231958</v>
          </cell>
          <cell r="H494">
            <v>0.13042380731478437</v>
          </cell>
          <cell r="I494">
            <v>0.21396310533113003</v>
          </cell>
          <cell r="J494">
            <v>3.8094008498324672E-2</v>
          </cell>
          <cell r="K494">
            <v>3.5783777213630338E-2</v>
          </cell>
          <cell r="L494">
            <v>0.14646514105599012</v>
          </cell>
          <cell r="M494">
            <v>0.11814156995938914</v>
          </cell>
          <cell r="N494">
            <v>0.11051335430899184</v>
          </cell>
          <cell r="O494">
            <v>0.13572810365000804</v>
          </cell>
        </row>
        <row r="495">
          <cell r="A495" t="str">
            <v>D-SNGA</v>
          </cell>
          <cell r="B495" t="str">
            <v>VAR_fin</v>
          </cell>
          <cell r="C495" t="str">
            <v>NGA</v>
          </cell>
          <cell r="D495">
            <v>27.079493953201297</v>
          </cell>
          <cell r="E495">
            <v>25.552089991868893</v>
          </cell>
          <cell r="F495">
            <v>24.460185948983082</v>
          </cell>
          <cell r="G495">
            <v>24.716501890788066</v>
          </cell>
          <cell r="H495">
            <v>24.729165118402847</v>
          </cell>
          <cell r="I495">
            <v>19.853212271869108</v>
          </cell>
          <cell r="J495">
            <v>6.1410471727806639</v>
          </cell>
          <cell r="K495">
            <v>3.0039076942363612</v>
          </cell>
          <cell r="L495">
            <v>3.0725936011010551</v>
          </cell>
          <cell r="M495">
            <v>2.9384694589701001</v>
          </cell>
          <cell r="N495">
            <v>3.0261451398061605</v>
          </cell>
          <cell r="O495">
            <v>3.0964371060276377</v>
          </cell>
        </row>
        <row r="496">
          <cell r="A496" t="str">
            <v>D-SNGA</v>
          </cell>
          <cell r="B496" t="str">
            <v>VAR_fin</v>
          </cell>
          <cell r="C496" t="str">
            <v>BNGA</v>
          </cell>
          <cell r="D496">
            <v>0.30455210203380995</v>
          </cell>
          <cell r="E496">
            <v>3.0281592332016429</v>
          </cell>
          <cell r="F496">
            <v>6.2118891976174727E-3</v>
          </cell>
          <cell r="G496">
            <v>1.7959981204287599E-3</v>
          </cell>
          <cell r="H496">
            <v>2.3284475575372963E-3</v>
          </cell>
          <cell r="I496">
            <v>9.7327521065882508E-2</v>
          </cell>
          <cell r="J496">
            <v>0.37037448183234845</v>
          </cell>
          <cell r="K496">
            <v>1.8221356165654663</v>
          </cell>
          <cell r="L496">
            <v>1.8221452341628042</v>
          </cell>
          <cell r="M496">
            <v>1.8221526782010484</v>
          </cell>
          <cell r="N496">
            <v>1.8221558294023545</v>
          </cell>
          <cell r="O496">
            <v>1.8221740848026011</v>
          </cell>
        </row>
        <row r="497">
          <cell r="A497" t="str">
            <v>D-SNGA</v>
          </cell>
          <cell r="B497" t="str">
            <v>VAR_fin</v>
          </cell>
          <cell r="C497" t="str">
            <v>H2</v>
          </cell>
          <cell r="G497">
            <v>0.22595026513232122</v>
          </cell>
          <cell r="H497">
            <v>0.13042380731477821</v>
          </cell>
          <cell r="I497">
            <v>0.2139633547223917</v>
          </cell>
          <cell r="J497">
            <v>3.8094008498324589E-2</v>
          </cell>
          <cell r="K497">
            <v>3.5785435989616109E-2</v>
          </cell>
          <cell r="L497">
            <v>0.1464650204732586</v>
          </cell>
          <cell r="M497">
            <v>0.11814156995940117</v>
          </cell>
          <cell r="N497">
            <v>0.1105131321041533</v>
          </cell>
          <cell r="O497">
            <v>0.13573241127191646</v>
          </cell>
        </row>
        <row r="498">
          <cell r="A498" t="str">
            <v>D-SNGA</v>
          </cell>
          <cell r="B498" t="str">
            <v>VAR_ncap</v>
          </cell>
          <cell r="C498" t="str">
            <v>-</v>
          </cell>
          <cell r="D498">
            <v>1.15554153306413E-4</v>
          </cell>
          <cell r="E498">
            <v>1.59546435194037E-6</v>
          </cell>
          <cell r="F498">
            <v>2.4289362701068001E-6</v>
          </cell>
          <cell r="G498">
            <v>2.8621324620655501E-6</v>
          </cell>
          <cell r="H498">
            <v>4.68079152086139E-6</v>
          </cell>
          <cell r="I498">
            <v>6.7417954999819003E-6</v>
          </cell>
          <cell r="J498">
            <v>1.2716570739896099E-5</v>
          </cell>
          <cell r="K498">
            <v>9.4487192238539505E-5</v>
          </cell>
          <cell r="L498">
            <v>0.35966063691577499</v>
          </cell>
          <cell r="M498">
            <v>8.6188179896869003E-5</v>
          </cell>
          <cell r="N498">
            <v>1.23542780244573E-4</v>
          </cell>
          <cell r="O498">
            <v>5.0372325718111496E-3</v>
          </cell>
        </row>
        <row r="499">
          <cell r="A499" t="str">
            <v>D-SNGA</v>
          </cell>
          <cell r="B499" t="str">
            <v>VAR_cap</v>
          </cell>
          <cell r="C499" t="str">
            <v>-</v>
          </cell>
          <cell r="D499">
            <v>2.2351677557784466</v>
          </cell>
          <cell r="E499">
            <v>2.2351693512427984</v>
          </cell>
          <cell r="F499">
            <v>2.2351717801790687</v>
          </cell>
          <cell r="G499">
            <v>2.2351746423115308</v>
          </cell>
          <cell r="H499">
            <v>2.2351793231030515</v>
          </cell>
          <cell r="I499">
            <v>2.2351860648985515</v>
          </cell>
          <cell r="J499">
            <v>2.2351987814692915</v>
          </cell>
          <cell r="K499">
            <v>0.76372872462579577</v>
          </cell>
          <cell r="L499">
            <v>0.35990170395216498</v>
          </cell>
          <cell r="M499">
            <v>0.35990152712102802</v>
          </cell>
          <cell r="N499">
            <v>0.359991379241067</v>
          </cell>
          <cell r="O499">
            <v>0.365026226797727</v>
          </cell>
        </row>
        <row r="500">
          <cell r="A500" t="str">
            <v>D-IPLT</v>
          </cell>
          <cell r="B500" t="str">
            <v>VAR_fout</v>
          </cell>
          <cell r="C500" t="str">
            <v>IPLT</v>
          </cell>
          <cell r="D500">
            <v>0.62583370186240694</v>
          </cell>
          <cell r="E500">
            <v>0.73759963038017384</v>
          </cell>
          <cell r="F500">
            <v>0.73635305092223746</v>
          </cell>
          <cell r="G500">
            <v>0.73525728468686757</v>
          </cell>
          <cell r="H500">
            <v>0.73383489358203391</v>
          </cell>
          <cell r="I500">
            <v>0.73182064793833879</v>
          </cell>
          <cell r="J500">
            <v>0.72979358267143568</v>
          </cell>
          <cell r="K500">
            <v>0.7277743748275578</v>
          </cell>
          <cell r="L500">
            <v>0.72778012628642219</v>
          </cell>
          <cell r="M500">
            <v>0.72779893167689469</v>
          </cell>
          <cell r="N500">
            <v>0.72781382485409962</v>
          </cell>
          <cell r="O500">
            <v>0.72805315547283955</v>
          </cell>
        </row>
        <row r="501">
          <cell r="A501" t="str">
            <v>D-IPLT</v>
          </cell>
          <cell r="B501" t="str">
            <v>VAR_fin</v>
          </cell>
          <cell r="C501" t="str">
            <v>PLT</v>
          </cell>
          <cell r="D501">
            <v>0.62583370186240694</v>
          </cell>
          <cell r="E501">
            <v>0.73759963038017384</v>
          </cell>
          <cell r="F501">
            <v>0.73635305092223746</v>
          </cell>
          <cell r="G501">
            <v>0.73525728468686757</v>
          </cell>
          <cell r="H501">
            <v>0.73383489358203391</v>
          </cell>
          <cell r="I501">
            <v>0.73182064793833879</v>
          </cell>
          <cell r="J501">
            <v>0.72979358267143568</v>
          </cell>
          <cell r="K501">
            <v>0.7277743748275578</v>
          </cell>
          <cell r="L501">
            <v>0.72778012628642219</v>
          </cell>
          <cell r="M501">
            <v>0.72779893167689469</v>
          </cell>
          <cell r="N501">
            <v>0.72781382485409962</v>
          </cell>
          <cell r="O501">
            <v>0.72805315547283955</v>
          </cell>
        </row>
        <row r="502">
          <cell r="A502" t="str">
            <v>ITOT-SWHWODBR</v>
          </cell>
          <cell r="B502" t="str">
            <v>VAR_fout</v>
          </cell>
          <cell r="C502" t="str">
            <v>ITOT-SWH</v>
          </cell>
          <cell r="D502">
            <v>5.3111461994586771</v>
          </cell>
          <cell r="E502">
            <v>6.2669546450372238</v>
          </cell>
          <cell r="F502">
            <v>5.8342102203782593</v>
          </cell>
          <cell r="G502">
            <v>6.8492679957329452</v>
          </cell>
          <cell r="H502">
            <v>6.8434836610614331</v>
          </cell>
          <cell r="I502">
            <v>6.7631830128326831</v>
          </cell>
          <cell r="J502">
            <v>5.1009402829345634</v>
          </cell>
          <cell r="K502">
            <v>5.1241750175039984</v>
          </cell>
          <cell r="L502">
            <v>5.0749433875758472</v>
          </cell>
          <cell r="M502">
            <v>6.6862974009424345</v>
          </cell>
          <cell r="N502">
            <v>5.0473753529141341</v>
          </cell>
          <cell r="O502">
            <v>5.0277563703983841</v>
          </cell>
        </row>
        <row r="503">
          <cell r="A503" t="str">
            <v>ITOT-SWHWODBR</v>
          </cell>
          <cell r="B503" t="str">
            <v>VAR_fin</v>
          </cell>
          <cell r="C503" t="str">
            <v>IWOD</v>
          </cell>
          <cell r="D503">
            <v>9.0019427109469206</v>
          </cell>
          <cell r="E503">
            <v>10.609968360672498</v>
          </cell>
          <cell r="F503">
            <v>9.8606369921886063</v>
          </cell>
          <cell r="G503">
            <v>11.543710105167898</v>
          </cell>
          <cell r="H503">
            <v>11.501653211867964</v>
          </cell>
          <cell r="I503">
            <v>11.334943596926276</v>
          </cell>
          <cell r="J503">
            <v>8.5252483837346436</v>
          </cell>
          <cell r="K503">
            <v>8.5402916958399899</v>
          </cell>
          <cell r="L503">
            <v>8.4582389792930819</v>
          </cell>
          <cell r="M503">
            <v>11.143829001570715</v>
          </cell>
          <cell r="N503">
            <v>8.4122922548568901</v>
          </cell>
          <cell r="O503">
            <v>8.3795939506639705</v>
          </cell>
        </row>
        <row r="504">
          <cell r="A504" t="str">
            <v>ITOT-SWHWODBR</v>
          </cell>
          <cell r="B504" t="str">
            <v>VAR_fin</v>
          </cell>
          <cell r="C504" t="str">
            <v>ITOTWODBRC</v>
          </cell>
          <cell r="D504">
            <v>5.3111461994586771</v>
          </cell>
          <cell r="E504">
            <v>6.2669546450372238</v>
          </cell>
          <cell r="F504">
            <v>5.8342102203782593</v>
          </cell>
          <cell r="G504">
            <v>6.8492679957329452</v>
          </cell>
          <cell r="H504">
            <v>6.8434836610614331</v>
          </cell>
          <cell r="I504">
            <v>6.7631830128326831</v>
          </cell>
          <cell r="J504">
            <v>5.1009402829345634</v>
          </cell>
          <cell r="K504">
            <v>5.1241750175039984</v>
          </cell>
          <cell r="L504">
            <v>5.0749433875758472</v>
          </cell>
          <cell r="M504">
            <v>6.6862974009424345</v>
          </cell>
          <cell r="N504">
            <v>5.0473753529141341</v>
          </cell>
          <cell r="O504">
            <v>5.0277563703983841</v>
          </cell>
        </row>
        <row r="505">
          <cell r="A505" t="str">
            <v>ITOT-SWHWODBR</v>
          </cell>
          <cell r="B505" t="str">
            <v>VAR_ncap</v>
          </cell>
          <cell r="C505" t="str">
            <v>-</v>
          </cell>
          <cell r="E505">
            <v>5.4941072095623301E-2</v>
          </cell>
          <cell r="F505">
            <v>2.0517295979232799E-4</v>
          </cell>
          <cell r="G505">
            <v>3.3921648585505303E-2</v>
          </cell>
          <cell r="H505">
            <v>0.26795790314422302</v>
          </cell>
          <cell r="I505">
            <v>0.109397981393743</v>
          </cell>
          <cell r="J505">
            <v>2.08785778881743E-4</v>
          </cell>
          <cell r="K505">
            <v>0.25736332366126802</v>
          </cell>
          <cell r="L505">
            <v>4.9848414908850003E-2</v>
          </cell>
          <cell r="M505">
            <v>0.134788884584255</v>
          </cell>
          <cell r="N505">
            <v>0.10939672889173301</v>
          </cell>
          <cell r="O505">
            <v>8.0614803964237397E-2</v>
          </cell>
        </row>
        <row r="506">
          <cell r="A506" t="str">
            <v>ITOT-SWHWODBR</v>
          </cell>
          <cell r="B506" t="str">
            <v>VAR_cap</v>
          </cell>
          <cell r="C506" t="str">
            <v>-</v>
          </cell>
          <cell r="D506">
            <v>0.28883369534761499</v>
          </cell>
          <cell r="E506">
            <v>0.34376570212473334</v>
          </cell>
          <cell r="F506">
            <v>0.34391505241908266</v>
          </cell>
          <cell r="G506">
            <v>0.37775344358828139</v>
          </cell>
          <cell r="H506">
            <v>0.40494517304151356</v>
          </cell>
          <cell r="I506">
            <v>0.40477320199321493</v>
          </cell>
          <cell r="J506">
            <v>0.37718480105240321</v>
          </cell>
          <cell r="K506">
            <v>0.36676139620195181</v>
          </cell>
          <cell r="L506">
            <v>0.32397693260069915</v>
          </cell>
          <cell r="M506">
            <v>0.44173258016834277</v>
          </cell>
          <cell r="N506">
            <v>0.32345667627749569</v>
          </cell>
          <cell r="O506">
            <v>0.32448068508606198</v>
          </cell>
        </row>
        <row r="507">
          <cell r="A507" t="str">
            <v>D-ITOT_KEV_WOD_ELC_CHP</v>
          </cell>
          <cell r="B507" t="str">
            <v>VAR_fout</v>
          </cell>
          <cell r="C507" t="str">
            <v>ITOT_ELC</v>
          </cell>
          <cell r="D507">
            <v>2.0868643524071255E-3</v>
          </cell>
          <cell r="E507">
            <v>9.1611331387791517E-4</v>
          </cell>
          <cell r="F507">
            <v>1.5982389148583428E-3</v>
          </cell>
          <cell r="G507">
            <v>9.8680671771891465E-3</v>
          </cell>
          <cell r="H507">
            <v>1.0795762517096756</v>
          </cell>
          <cell r="I507">
            <v>2.5775039692794754</v>
          </cell>
          <cell r="J507">
            <v>3.3192985713777565</v>
          </cell>
          <cell r="K507">
            <v>4.6134404765915811</v>
          </cell>
          <cell r="L507">
            <v>4.232020941178245</v>
          </cell>
          <cell r="M507">
            <v>4.217840273110264</v>
          </cell>
          <cell r="N507">
            <v>4.201785415537092</v>
          </cell>
          <cell r="O507">
            <v>4.166662527204867</v>
          </cell>
        </row>
        <row r="508">
          <cell r="A508" t="str">
            <v>D-ITOT_KEV_WOD_ELC_CHP</v>
          </cell>
          <cell r="B508" t="str">
            <v>VAR_fout</v>
          </cell>
          <cell r="C508" t="str">
            <v>ELC5</v>
          </cell>
          <cell r="D508">
            <v>0.17060108340230276</v>
          </cell>
          <cell r="E508">
            <v>0.49234956051484891</v>
          </cell>
          <cell r="F508">
            <v>1.1436144338353387</v>
          </cell>
          <cell r="G508">
            <v>1.5411111321094146</v>
          </cell>
          <cell r="H508">
            <v>0.45137737217110274</v>
          </cell>
          <cell r="I508">
            <v>6.2504232997760478E-2</v>
          </cell>
          <cell r="J508">
            <v>0.74978846354140849</v>
          </cell>
          <cell r="K508">
            <v>0.12351729700472708</v>
          </cell>
          <cell r="L508">
            <v>6.9801641061097819E-2</v>
          </cell>
          <cell r="M508">
            <v>0.10216916508810707</v>
          </cell>
          <cell r="N508">
            <v>0.11754996265583391</v>
          </cell>
          <cell r="O508">
            <v>0.15337632186693234</v>
          </cell>
        </row>
        <row r="509">
          <cell r="A509" t="str">
            <v>D-ITOT_KEV_WOD_ELC_CHP</v>
          </cell>
          <cell r="B509" t="str">
            <v>VAR_fin</v>
          </cell>
          <cell r="C509" t="str">
            <v>ITOT_KEV_WOD_ELC_CHP</v>
          </cell>
          <cell r="D509">
            <v>0.17268794775470997</v>
          </cell>
          <cell r="E509">
            <v>0.49326567382872666</v>
          </cell>
          <cell r="F509">
            <v>1.1451875744579334</v>
          </cell>
          <cell r="G509">
            <v>1.5509541009943399</v>
          </cell>
          <cell r="H509">
            <v>1.5309285255885159</v>
          </cell>
          <cell r="I509">
            <v>2.6400082022772384</v>
          </cell>
          <cell r="J509">
            <v>4.0690870349191632</v>
          </cell>
          <cell r="K509">
            <v>4.73695777359631</v>
          </cell>
          <cell r="L509">
            <v>4.3018225822393426</v>
          </cell>
          <cell r="M509">
            <v>4.3200094381983707</v>
          </cell>
          <cell r="N509">
            <v>4.3193353781929247</v>
          </cell>
          <cell r="O509">
            <v>4.3200388490717945</v>
          </cell>
        </row>
        <row r="510">
          <cell r="A510" t="str">
            <v>RHEM-SHSTG-SOL</v>
          </cell>
          <cell r="B510" t="str">
            <v>VAR_fout</v>
          </cell>
          <cell r="C510" t="str">
            <v>RHEM-SHASOL</v>
          </cell>
          <cell r="D510">
            <v>1.2059737009299766E-5</v>
          </cell>
          <cell r="E510">
            <v>1.2104615993163885E-5</v>
          </cell>
          <cell r="F510">
            <v>8.0991215701250993E-2</v>
          </cell>
          <cell r="G510">
            <v>8.173710615251091E-2</v>
          </cell>
          <cell r="H510">
            <v>9.5423927035165473E-2</v>
          </cell>
          <cell r="I510">
            <v>0.39712207685179357</v>
          </cell>
          <cell r="J510">
            <v>0.46155806797113136</v>
          </cell>
          <cell r="K510">
            <v>0.51466488721201908</v>
          </cell>
          <cell r="L510">
            <v>0.41211831230960505</v>
          </cell>
          <cell r="M510">
            <v>1.1301372205896245E-2</v>
          </cell>
          <cell r="N510">
            <v>0.41433514411993227</v>
          </cell>
          <cell r="O510">
            <v>0.13914440524120752</v>
          </cell>
        </row>
        <row r="511">
          <cell r="A511" t="str">
            <v>RHEM-SHSTG-SOL</v>
          </cell>
          <cell r="B511" t="str">
            <v>VAR_fin</v>
          </cell>
          <cell r="C511" t="str">
            <v>RHEM-SHASOL</v>
          </cell>
          <cell r="D511">
            <v>1.1639206640193579E-6</v>
          </cell>
          <cell r="E511">
            <v>1.2896559915775747E-6</v>
          </cell>
          <cell r="F511">
            <v>8.0986918637123262E-2</v>
          </cell>
          <cell r="G511">
            <v>8.1732753012297849E-2</v>
          </cell>
          <cell r="H511">
            <v>9.541981888503899E-2</v>
          </cell>
          <cell r="I511">
            <v>0.3971388040612252</v>
          </cell>
          <cell r="J511">
            <v>0.46158309072343606</v>
          </cell>
          <cell r="K511">
            <v>0.51469179971976964</v>
          </cell>
          <cell r="L511">
            <v>0.41214367677941638</v>
          </cell>
          <cell r="M511">
            <v>1.1318385343366806E-2</v>
          </cell>
          <cell r="N511">
            <v>0.4143579370751817</v>
          </cell>
          <cell r="O511">
            <v>0.13916447171869847</v>
          </cell>
        </row>
        <row r="512">
          <cell r="A512" t="str">
            <v>RHEM-SHSTG-SOL</v>
          </cell>
          <cell r="B512" t="str">
            <v>VAR_ncap</v>
          </cell>
          <cell r="C512" t="str">
            <v>-</v>
          </cell>
          <cell r="D512">
            <v>1.5984529717439099E-2</v>
          </cell>
          <cell r="E512">
            <v>1.3858241128980199E-4</v>
          </cell>
          <cell r="F512">
            <v>4.2210836502301997E-6</v>
          </cell>
          <cell r="G512">
            <v>8.7415862351227406E-6</v>
          </cell>
          <cell r="H512">
            <v>1.19132366834429E-2</v>
          </cell>
          <cell r="I512">
            <v>4.96499260876384E-2</v>
          </cell>
          <cell r="J512">
            <v>2.03598926278435E-2</v>
          </cell>
          <cell r="K512">
            <v>1.1922206923339E-2</v>
          </cell>
          <cell r="L512">
            <v>4.4718908467352103E-2</v>
          </cell>
          <cell r="M512">
            <v>2.5292042330278399E-2</v>
          </cell>
          <cell r="N512">
            <v>2.3988371027593599E-2</v>
          </cell>
          <cell r="O512">
            <v>3.26585549872015E-2</v>
          </cell>
        </row>
        <row r="513">
          <cell r="A513" t="str">
            <v>RHEM-SHSTG-SOL</v>
          </cell>
          <cell r="B513" t="str">
            <v>VAR_cap</v>
          </cell>
          <cell r="C513" t="str">
            <v>-</v>
          </cell>
          <cell r="D513">
            <v>1.5984529717439099E-2</v>
          </cell>
          <cell r="E513">
            <v>1.6123112128728901E-2</v>
          </cell>
          <cell r="F513">
            <v>1.6127333212379101E-2</v>
          </cell>
          <cell r="G513">
            <v>1.6136074798614199E-2</v>
          </cell>
          <cell r="H513">
            <v>1.6142541461555301E-2</v>
          </cell>
          <cell r="I513">
            <v>6.1571127712630201E-2</v>
          </cell>
          <cell r="J513">
            <v>8.1923055398924902E-2</v>
          </cell>
          <cell r="K513">
            <v>8.1932025638820905E-2</v>
          </cell>
          <cell r="L513">
            <v>8.1932328931346499E-2</v>
          </cell>
          <cell r="M513">
            <v>8.1933157720969499E-2</v>
          </cell>
          <cell r="N513">
            <v>8.1934499843601294E-2</v>
          </cell>
          <cell r="O513">
            <v>8.1938968345073498E-2</v>
          </cell>
        </row>
        <row r="514">
          <cell r="A514" t="str">
            <v>ITOT-SWHCONBR10</v>
          </cell>
          <cell r="B514" t="str">
            <v>VAR_fout</v>
          </cell>
          <cell r="C514" t="str">
            <v>ITOT-ELS</v>
          </cell>
          <cell r="J514">
            <v>1.8281646534627587E-4</v>
          </cell>
          <cell r="K514">
            <v>2.9633343501590651E-4</v>
          </cell>
          <cell r="L514">
            <v>2.7622286585662475E-4</v>
          </cell>
          <cell r="M514">
            <v>3.7611759079710804E-4</v>
          </cell>
          <cell r="N514">
            <v>3.1940065289207174E-4</v>
          </cell>
          <cell r="O514">
            <v>6.8667936632435111E-4</v>
          </cell>
        </row>
        <row r="515">
          <cell r="A515" t="str">
            <v>ITOT-SWHCONBR10</v>
          </cell>
          <cell r="B515" t="str">
            <v>VAR_fout</v>
          </cell>
          <cell r="C515" t="str">
            <v>ITOT-SWHC</v>
          </cell>
          <cell r="J515">
            <v>1.1258028411126578E-3</v>
          </cell>
          <cell r="K515">
            <v>1.8248521675860978E-3</v>
          </cell>
          <cell r="L515">
            <v>1.7010091873981387E-3</v>
          </cell>
          <cell r="M515">
            <v>2.3161713115380411E-3</v>
          </cell>
          <cell r="N515">
            <v>1.9669024986236415E-3</v>
          </cell>
          <cell r="O515">
            <v>4.2286430824330671E-3</v>
          </cell>
        </row>
        <row r="516">
          <cell r="A516" t="str">
            <v>ITOT-SWHCONBR10</v>
          </cell>
          <cell r="B516" t="str">
            <v>VAR_fin</v>
          </cell>
          <cell r="C516" t="str">
            <v>CON</v>
          </cell>
          <cell r="J516">
            <v>1.3086193064589342E-3</v>
          </cell>
          <cell r="K516">
            <v>2.1211856026020054E-3</v>
          </cell>
          <cell r="L516">
            <v>1.9772320532547611E-3</v>
          </cell>
          <cell r="M516">
            <v>2.6922889023351477E-3</v>
          </cell>
          <cell r="N516">
            <v>2.2863031515157131E-3</v>
          </cell>
          <cell r="O516">
            <v>4.9153224487574207E-3</v>
          </cell>
        </row>
        <row r="517">
          <cell r="A517" t="str">
            <v>ITOT-SWHCONBR10</v>
          </cell>
          <cell r="B517" t="str">
            <v>VAR_ncap</v>
          </cell>
          <cell r="C517" t="str">
            <v>-</v>
          </cell>
          <cell r="J517">
            <v>6.9918862325052893E-5</v>
          </cell>
          <cell r="K517">
            <v>4.4306867606009997E-5</v>
          </cell>
          <cell r="L517">
            <v>1.5021008393789401E-6</v>
          </cell>
          <cell r="M517">
            <v>9.9577582574411006E-5</v>
          </cell>
          <cell r="N517">
            <v>1.4831467604371901E-5</v>
          </cell>
          <cell r="O517">
            <v>1.51935343029057E-4</v>
          </cell>
        </row>
        <row r="518">
          <cell r="A518" t="str">
            <v>ITOT-SWHCONBR10</v>
          </cell>
          <cell r="B518" t="str">
            <v>VAR_cap</v>
          </cell>
          <cell r="C518" t="str">
            <v>-</v>
          </cell>
          <cell r="J518">
            <v>6.9918862325052893E-5</v>
          </cell>
          <cell r="K518">
            <v>1.1422572993106301E-4</v>
          </cell>
          <cell r="L518">
            <v>1.06463901145831E-4</v>
          </cell>
          <cell r="M518">
            <v>1.453865510198E-4</v>
          </cell>
          <cell r="N518">
            <v>1.2328268209185099E-4</v>
          </cell>
          <cell r="O518">
            <v>2.6634439320784E-4</v>
          </cell>
        </row>
        <row r="519">
          <cell r="A519" t="str">
            <v>SCOM-SHSTG</v>
          </cell>
          <cell r="B519" t="str">
            <v>VAR_fout</v>
          </cell>
          <cell r="C519" t="str">
            <v>AUX_SCOM-SHSTG_OUT</v>
          </cell>
          <cell r="D519">
            <v>1.3990034977882139E-5</v>
          </cell>
          <cell r="E519">
            <v>1.5415830298613879E-3</v>
          </cell>
          <cell r="F519">
            <v>2.2382843874295198E-2</v>
          </cell>
          <cell r="G519">
            <v>0.10494380120333197</v>
          </cell>
          <cell r="H519">
            <v>2.250060020764955</v>
          </cell>
          <cell r="I519">
            <v>1.1830981827095757</v>
          </cell>
          <cell r="J519">
            <v>1.7724709486108063</v>
          </cell>
          <cell r="K519">
            <v>2.6946268047718895</v>
          </cell>
          <cell r="L519">
            <v>3.1097920707963254</v>
          </cell>
          <cell r="M519">
            <v>3.2424015769285099</v>
          </cell>
          <cell r="N519">
            <v>3.6156232942680719</v>
          </cell>
          <cell r="O519">
            <v>3.878413533638768</v>
          </cell>
        </row>
        <row r="520">
          <cell r="A520" t="str">
            <v>SCOM-SHSTG</v>
          </cell>
          <cell r="B520" t="str">
            <v>VAR_fout</v>
          </cell>
          <cell r="C520" t="str">
            <v>SCOM-SHD</v>
          </cell>
          <cell r="D520">
            <v>1.3990034977882166E-5</v>
          </cell>
          <cell r="E520">
            <v>1.5428430721846471E-3</v>
          </cell>
          <cell r="F520">
            <v>2.2411429881797482E-2</v>
          </cell>
          <cell r="G520">
            <v>0.10494380120333179</v>
          </cell>
          <cell r="H520">
            <v>2.2525628683965055</v>
          </cell>
          <cell r="I520">
            <v>1.1830981827095739</v>
          </cell>
          <cell r="J520">
            <v>1.7742035692839362</v>
          </cell>
          <cell r="K520">
            <v>2.6946268047718895</v>
          </cell>
          <cell r="L520">
            <v>3.1097920707963245</v>
          </cell>
          <cell r="M520">
            <v>3.2424015769285091</v>
          </cell>
          <cell r="N520">
            <v>3.6156232942680715</v>
          </cell>
          <cell r="O520">
            <v>3.878413533638768</v>
          </cell>
        </row>
        <row r="521">
          <cell r="A521" t="str">
            <v>SCOM-SHSTG</v>
          </cell>
          <cell r="B521" t="str">
            <v>VAR_fin</v>
          </cell>
          <cell r="C521" t="str">
            <v>AUX_SCOM-SHSTG_IN</v>
          </cell>
          <cell r="D521">
            <v>1.8758770031203876E-5</v>
          </cell>
          <cell r="E521">
            <v>1.8832198282204688E-3</v>
          </cell>
          <cell r="F521">
            <v>2.6687830262378122E-2</v>
          </cell>
          <cell r="G521">
            <v>0.12063295161299419</v>
          </cell>
          <cell r="H521">
            <v>2.5032343308393958</v>
          </cell>
          <cell r="I521">
            <v>1.2725494245375168</v>
          </cell>
          <cell r="J521">
            <v>1.8485180525097968</v>
          </cell>
          <cell r="K521">
            <v>2.753416135019171</v>
          </cell>
          <cell r="L521">
            <v>3.1742202865248008</v>
          </cell>
          <cell r="M521">
            <v>3.3058825970906782</v>
          </cell>
          <cell r="N521">
            <v>3.6829593775221325</v>
          </cell>
          <cell r="O521">
            <v>3.9188972322613265</v>
          </cell>
        </row>
        <row r="522">
          <cell r="A522" t="str">
            <v>SCOM-SHSTG</v>
          </cell>
          <cell r="B522" t="str">
            <v>VAR_fin</v>
          </cell>
          <cell r="C522" t="str">
            <v>SCOM-SHD</v>
          </cell>
          <cell r="D522">
            <v>1.8758770031203876E-5</v>
          </cell>
          <cell r="E522">
            <v>1.8832198282204688E-3</v>
          </cell>
          <cell r="F522">
            <v>2.6687830262378122E-2</v>
          </cell>
          <cell r="G522">
            <v>0.12063295161299419</v>
          </cell>
          <cell r="H522">
            <v>2.5032343308393958</v>
          </cell>
          <cell r="I522">
            <v>1.2725494245375168</v>
          </cell>
          <cell r="J522">
            <v>1.8485180525097968</v>
          </cell>
          <cell r="K522">
            <v>2.753416135019171</v>
          </cell>
          <cell r="L522">
            <v>3.1742202865248008</v>
          </cell>
          <cell r="M522">
            <v>3.3058825970906782</v>
          </cell>
          <cell r="N522">
            <v>3.6829593775221325</v>
          </cell>
          <cell r="O522">
            <v>3.9188972322613265</v>
          </cell>
        </row>
        <row r="523">
          <cell r="A523" t="str">
            <v>SCOM-SHSTG</v>
          </cell>
          <cell r="B523" t="str">
            <v>VAR_ncap</v>
          </cell>
          <cell r="C523" t="str">
            <v>-</v>
          </cell>
          <cell r="D523">
            <v>4.9101471504969197E-3</v>
          </cell>
          <cell r="E523">
            <v>1.1443721398829499E-4</v>
          </cell>
          <cell r="F523">
            <v>3.3151526418585402E-4</v>
          </cell>
          <cell r="G523">
            <v>1.02729755316869E-4</v>
          </cell>
          <cell r="H523">
            <v>0.24805416950454801</v>
          </cell>
          <cell r="I523">
            <v>4.14766733055815E-4</v>
          </cell>
          <cell r="J523">
            <v>7.6257540148991102E-4</v>
          </cell>
          <cell r="K523">
            <v>22.271654339084598</v>
          </cell>
          <cell r="L523">
            <v>6.8555333415872997E-4</v>
          </cell>
          <cell r="M523">
            <v>8.4887796826325099E-4</v>
          </cell>
          <cell r="N523">
            <v>8.3399713140914003E-4</v>
          </cell>
          <cell r="O523">
            <v>0.84467373333307605</v>
          </cell>
        </row>
        <row r="524">
          <cell r="A524" t="str">
            <v>SCOM-SHSTG</v>
          </cell>
          <cell r="B524" t="str">
            <v>VAR_cap</v>
          </cell>
          <cell r="C524" t="str">
            <v>-</v>
          </cell>
          <cell r="D524">
            <v>4.9101471504969197E-3</v>
          </cell>
          <cell r="E524">
            <v>5.0204734948675125E-3</v>
          </cell>
          <cell r="F524">
            <v>5.341075238321568E-3</v>
          </cell>
          <cell r="G524">
            <v>5.4244266376043066E-3</v>
          </cell>
          <cell r="H524">
            <v>0.25343093505957465</v>
          </cell>
          <cell r="I524">
            <v>0.25084738859892947</v>
          </cell>
          <cell r="J524">
            <v>0.24924497394306058</v>
          </cell>
          <cell r="K524">
            <v>22.520679307188157</v>
          </cell>
          <cell r="L524">
            <v>22.348071724156863</v>
          </cell>
          <cell r="M524">
            <v>22.273037254460494</v>
          </cell>
          <cell r="N524">
            <v>22.273214483570825</v>
          </cell>
          <cell r="O524">
            <v>0.84650125271780519</v>
          </cell>
        </row>
        <row r="525">
          <cell r="A525" t="str">
            <v>D-ITOT_KEV_HFC_ELC_CHP</v>
          </cell>
          <cell r="B525" t="str">
            <v>VAR_fout</v>
          </cell>
          <cell r="C525" t="str">
            <v>ITOT_ELC</v>
          </cell>
          <cell r="H525">
            <v>0.49126167107074586</v>
          </cell>
          <cell r="I525">
            <v>0.33959762138363314</v>
          </cell>
          <cell r="J525">
            <v>0.30263584757677464</v>
          </cell>
          <cell r="K525">
            <v>1.2745241856454432</v>
          </cell>
          <cell r="L525">
            <v>2.1108641910099477</v>
          </cell>
          <cell r="M525">
            <v>2.1198828000235221</v>
          </cell>
          <cell r="N525">
            <v>2.991785931946553</v>
          </cell>
          <cell r="O525">
            <v>2.9541115811290215</v>
          </cell>
        </row>
        <row r="526">
          <cell r="A526" t="str">
            <v>D-ITOT_KEV_HFC_ELC_CHP</v>
          </cell>
          <cell r="B526" t="str">
            <v>VAR_fout</v>
          </cell>
          <cell r="C526" t="str">
            <v>ELC5</v>
          </cell>
          <cell r="H526">
            <v>3.4075816119876541E-2</v>
          </cell>
          <cell r="I526">
            <v>2.9417692794232248E-2</v>
          </cell>
          <cell r="J526">
            <v>6.6504886701047761E-2</v>
          </cell>
          <cell r="K526">
            <v>0.10831435211652946</v>
          </cell>
          <cell r="L526">
            <v>9.0940548470632904E-2</v>
          </cell>
          <cell r="M526">
            <v>0.11409564838628002</v>
          </cell>
          <cell r="N526">
            <v>0.15346325290259349</v>
          </cell>
          <cell r="O526">
            <v>0.19121116235739674</v>
          </cell>
        </row>
        <row r="527">
          <cell r="A527" t="str">
            <v>D-ITOT_KEV_HFC_ELC_CHP</v>
          </cell>
          <cell r="B527" t="str">
            <v>VAR_fin</v>
          </cell>
          <cell r="C527" t="str">
            <v>ITOT_KEV_HFC_ELC_CHP</v>
          </cell>
          <cell r="H527">
            <v>0.52531238889835852</v>
          </cell>
          <cell r="I527">
            <v>0.36899318954077082</v>
          </cell>
          <cell r="J527">
            <v>0.36911829312068517</v>
          </cell>
          <cell r="K527">
            <v>1.3828162756290068</v>
          </cell>
          <cell r="L527">
            <v>2.201780326479156</v>
          </cell>
          <cell r="M527">
            <v>2.2339535543135036</v>
          </cell>
          <cell r="N527">
            <v>3.1452248278022794</v>
          </cell>
          <cell r="O527">
            <v>3.1453026768825554</v>
          </cell>
        </row>
        <row r="528">
          <cell r="A528" t="str">
            <v>D-RNGA</v>
          </cell>
          <cell r="B528" t="str">
            <v>VAR_fout</v>
          </cell>
          <cell r="C528" t="str">
            <v>CO2</v>
          </cell>
          <cell r="D528">
            <v>2661.79968659416</v>
          </cell>
          <cell r="E528">
            <v>2731.3105261098899</v>
          </cell>
          <cell r="F528">
            <v>3001.8049660101501</v>
          </cell>
          <cell r="G528">
            <v>2997.54274766548</v>
          </cell>
          <cell r="H528">
            <v>2629.5972198064201</v>
          </cell>
          <cell r="I528">
            <v>1652.0950466346201</v>
          </cell>
          <cell r="J528">
            <v>1118.5468190776301</v>
          </cell>
          <cell r="K528">
            <v>500.550323739524</v>
          </cell>
          <cell r="L528">
            <v>416.63355335339702</v>
          </cell>
          <cell r="M528">
            <v>401.50078615500701</v>
          </cell>
          <cell r="N528">
            <v>411.31993127042199</v>
          </cell>
          <cell r="O528">
            <v>343.71416241405097</v>
          </cell>
        </row>
        <row r="529">
          <cell r="A529" t="str">
            <v>D-RNGA</v>
          </cell>
          <cell r="B529" t="str">
            <v>VAR_fout</v>
          </cell>
          <cell r="C529" t="str">
            <v>RNGA</v>
          </cell>
          <cell r="D529">
            <v>47.352718679875323</v>
          </cell>
          <cell r="E529">
            <v>48.283039159310619</v>
          </cell>
          <cell r="F529">
            <v>53.063772296583259</v>
          </cell>
          <cell r="G529">
            <v>52.987774054788524</v>
          </cell>
          <cell r="H529">
            <v>46.484584522062406</v>
          </cell>
          <cell r="I529">
            <v>29.304812222115867</v>
          </cell>
          <cell r="J529">
            <v>20.59818814591306</v>
          </cell>
          <cell r="K529">
            <v>11.911708477482913</v>
          </cell>
          <cell r="L529">
            <v>10.428189614402282</v>
          </cell>
          <cell r="M529">
            <v>10.160670584893406</v>
          </cell>
          <cell r="N529">
            <v>10.334310519197844</v>
          </cell>
          <cell r="O529">
            <v>9.1392645423676235</v>
          </cell>
        </row>
        <row r="530">
          <cell r="A530" t="str">
            <v>D-RNGA</v>
          </cell>
          <cell r="B530" t="str">
            <v>VAR_fout</v>
          </cell>
          <cell r="C530" t="str">
            <v>RSH2</v>
          </cell>
          <cell r="G530">
            <v>0.20383507748661678</v>
          </cell>
          <cell r="H530">
            <v>0.24710192790946392</v>
          </cell>
          <cell r="I530">
            <v>0.3246134728056142</v>
          </cell>
          <cell r="J530">
            <v>0.11304913535782998</v>
          </cell>
          <cell r="K530">
            <v>8.2656468014791484E-2</v>
          </cell>
          <cell r="L530">
            <v>0.20444069917895819</v>
          </cell>
          <cell r="M530">
            <v>0.22259338416532601</v>
          </cell>
          <cell r="N530">
            <v>0.19613723196063376</v>
          </cell>
          <cell r="O530">
            <v>0.2586898562622042</v>
          </cell>
        </row>
        <row r="531">
          <cell r="A531" t="str">
            <v>D-RNGA</v>
          </cell>
          <cell r="B531" t="str">
            <v>VAR_fin</v>
          </cell>
          <cell r="C531" t="str">
            <v>NGA</v>
          </cell>
          <cell r="D531">
            <v>47.195029904151767</v>
          </cell>
          <cell r="E531">
            <v>48.427491597693127</v>
          </cell>
          <cell r="F531">
            <v>53.22349230514444</v>
          </cell>
          <cell r="G531">
            <v>53.147921057898685</v>
          </cell>
          <cell r="H531">
            <v>46.624064180964929</v>
          </cell>
          <cell r="I531">
            <v>29.292465365862082</v>
          </cell>
          <cell r="J531">
            <v>19.832390409177897</v>
          </cell>
          <cell r="K531">
            <v>8.8750057400624698</v>
          </cell>
          <cell r="L531">
            <v>7.3871197403084654</v>
          </cell>
          <cell r="M531">
            <v>7.1188082651597107</v>
          </cell>
          <cell r="N531">
            <v>7.2929065828088975</v>
          </cell>
          <cell r="O531">
            <v>6.0942227378377849</v>
          </cell>
        </row>
        <row r="532">
          <cell r="A532" t="str">
            <v>D-RNGA</v>
          </cell>
          <cell r="B532" t="str">
            <v>VAR_fin</v>
          </cell>
          <cell r="C532" t="str">
            <v>BNGA</v>
          </cell>
          <cell r="D532">
            <v>0.308962698366261</v>
          </cell>
          <cell r="E532">
            <v>9.7935042869815633E-3</v>
          </cell>
          <cell r="F532">
            <v>9.7985578340130039E-3</v>
          </cell>
          <cell r="G532">
            <v>9.8048912775881274E-3</v>
          </cell>
          <cell r="H532">
            <v>9.835239946974713E-3</v>
          </cell>
          <cell r="I532">
            <v>0.10702158455477456</v>
          </cell>
          <cell r="J532">
            <v>0.83198725752127645</v>
          </cell>
          <cell r="K532">
            <v>3.0750462689548188</v>
          </cell>
          <cell r="L532">
            <v>3.0750566253802467</v>
          </cell>
          <cell r="M532">
            <v>3.0750637591909662</v>
          </cell>
          <cell r="N532">
            <v>3.0750664231315108</v>
          </cell>
          <cell r="O532">
            <v>3.0750867382509548</v>
          </cell>
        </row>
        <row r="533">
          <cell r="A533" t="str">
            <v>D-RNGA</v>
          </cell>
          <cell r="B533" t="str">
            <v>VAR_fin</v>
          </cell>
          <cell r="C533" t="str">
            <v>H2</v>
          </cell>
          <cell r="G533">
            <v>0.203835077486617</v>
          </cell>
          <cell r="H533">
            <v>0.24710192790946775</v>
          </cell>
          <cell r="I533">
            <v>0.3246126023804608</v>
          </cell>
          <cell r="J533">
            <v>0.1130491353578295</v>
          </cell>
          <cell r="K533">
            <v>8.265736988838937E-2</v>
          </cell>
          <cell r="L533">
            <v>0.20444067360182205</v>
          </cell>
          <cell r="M533">
            <v>0.2225933841652343</v>
          </cell>
          <cell r="N533">
            <v>0.19613808913982234</v>
          </cell>
          <cell r="O533">
            <v>0.25869217194934391</v>
          </cell>
        </row>
        <row r="534">
          <cell r="A534" t="str">
            <v>D-RNGA</v>
          </cell>
          <cell r="B534" t="str">
            <v>VAR_ncap</v>
          </cell>
          <cell r="C534" t="str">
            <v>-</v>
          </cell>
          <cell r="D534">
            <v>3.7749943051509199E-6</v>
          </cell>
          <cell r="E534">
            <v>8.2424125806324502E-7</v>
          </cell>
          <cell r="F534">
            <v>1.0994475081931E-6</v>
          </cell>
          <cell r="G534">
            <v>8.8756443919494002E-7</v>
          </cell>
          <cell r="H534">
            <v>1.25778492201667E-6</v>
          </cell>
          <cell r="I534">
            <v>1.7266548109771801E-6</v>
          </cell>
          <cell r="J534">
            <v>3.12312276243332E-6</v>
          </cell>
          <cell r="K534">
            <v>2.6220724362801701E-5</v>
          </cell>
          <cell r="L534">
            <v>0.61058560570043896</v>
          </cell>
          <cell r="M534">
            <v>8.4886641260701495E-4</v>
          </cell>
          <cell r="N534">
            <v>1.14628165308279E-2</v>
          </cell>
          <cell r="O534">
            <v>1.0402382817695801E-4</v>
          </cell>
        </row>
        <row r="535">
          <cell r="A535" t="str">
            <v>D-RNGA</v>
          </cell>
          <cell r="B535" t="str">
            <v>VAR_cap</v>
          </cell>
          <cell r="C535" t="str">
            <v>-</v>
          </cell>
          <cell r="D535">
            <v>3.0972437823902252</v>
          </cell>
          <cell r="E535">
            <v>3.0972446066314832</v>
          </cell>
          <cell r="F535">
            <v>3.0972457060789913</v>
          </cell>
          <cell r="G535">
            <v>3.0972465936434306</v>
          </cell>
          <cell r="H535">
            <v>3.0972478514283526</v>
          </cell>
          <cell r="I535">
            <v>3.0972495780831637</v>
          </cell>
          <cell r="J535">
            <v>3.0972527012059263</v>
          </cell>
          <cell r="K535">
            <v>1.0580475447218389</v>
          </cell>
          <cell r="L535">
            <v>0.61062452023480795</v>
          </cell>
          <cell r="M535">
            <v>0.61147018869306802</v>
          </cell>
          <cell r="N535">
            <v>0.62293041786135095</v>
          </cell>
          <cell r="O535">
            <v>0.62303364075890999</v>
          </cell>
        </row>
        <row r="536">
          <cell r="A536" t="str">
            <v>RHNS-SHLTHCHPNGA</v>
          </cell>
          <cell r="B536" t="str">
            <v>VAR_fout</v>
          </cell>
          <cell r="C536" t="str">
            <v>RHNS-SHLTHC-NGA</v>
          </cell>
          <cell r="E536">
            <v>8.8249762049508738E-4</v>
          </cell>
          <cell r="F536">
            <v>1.3137826825662439E-2</v>
          </cell>
          <cell r="G536">
            <v>1.2177594041217935E-2</v>
          </cell>
          <cell r="H536">
            <v>1.2722212152135329E-2</v>
          </cell>
          <cell r="I536">
            <v>7.7336740124696835E-3</v>
          </cell>
          <cell r="L536">
            <v>8.128138226947728E-3</v>
          </cell>
          <cell r="M536">
            <v>1.462547105876873E-2</v>
          </cell>
          <cell r="N536">
            <v>1.059641284797931E-2</v>
          </cell>
          <cell r="O536">
            <v>1.7450491497415361E-2</v>
          </cell>
        </row>
        <row r="537">
          <cell r="A537" t="str">
            <v>RHNS-SHLTHCHPNGA</v>
          </cell>
          <cell r="B537" t="str">
            <v>VAR_fin</v>
          </cell>
          <cell r="C537" t="str">
            <v>RHNSLTHCHPC</v>
          </cell>
          <cell r="E537">
            <v>8.8249762049508738E-4</v>
          </cell>
          <cell r="F537">
            <v>1.3137826825662439E-2</v>
          </cell>
          <cell r="G537">
            <v>1.2177594041217935E-2</v>
          </cell>
          <cell r="H537">
            <v>1.2722212152135329E-2</v>
          </cell>
          <cell r="I537">
            <v>7.7336740124696835E-3</v>
          </cell>
          <cell r="L537">
            <v>8.128138226947728E-3</v>
          </cell>
          <cell r="M537">
            <v>1.462547105876873E-2</v>
          </cell>
          <cell r="N537">
            <v>1.059641284797931E-2</v>
          </cell>
          <cell r="O537">
            <v>1.7450491497415361E-2</v>
          </cell>
        </row>
        <row r="538">
          <cell r="A538" t="str">
            <v>RHNS-SHLTHCHPNGA</v>
          </cell>
          <cell r="B538" t="str">
            <v>VAR_fin</v>
          </cell>
          <cell r="C538" t="str">
            <v>RHNS_LTH_CHPNGA_ON</v>
          </cell>
          <cell r="E538">
            <v>8.9141173787382687E-4</v>
          </cell>
          <cell r="F538">
            <v>1.3270532147133777E-2</v>
          </cell>
          <cell r="G538">
            <v>1.2300600041634288E-2</v>
          </cell>
          <cell r="H538">
            <v>1.2850719345591243E-2</v>
          </cell>
          <cell r="I538">
            <v>7.8117919317875614E-3</v>
          </cell>
          <cell r="L538">
            <v>8.2102406332805345E-3</v>
          </cell>
          <cell r="M538">
            <v>1.4773203089665385E-2</v>
          </cell>
          <cell r="N538">
            <v>1.0703447321191224E-2</v>
          </cell>
          <cell r="O538">
            <v>1.7626759088298347E-2</v>
          </cell>
        </row>
        <row r="539">
          <cell r="A539" t="str">
            <v>RHNS-SHLTHCHPNGA</v>
          </cell>
          <cell r="B539" t="str">
            <v>VAR_ncap</v>
          </cell>
          <cell r="C539" t="str">
            <v>-</v>
          </cell>
          <cell r="E539">
            <v>1.08431673625157E-4</v>
          </cell>
          <cell r="F539">
            <v>1.4000589469833199E-3</v>
          </cell>
          <cell r="G539">
            <v>9.6094102137548004E-4</v>
          </cell>
          <cell r="H539">
            <v>8.4009475122871801E-4</v>
          </cell>
          <cell r="I539">
            <v>5.9528197736202001E-4</v>
          </cell>
          <cell r="J539">
            <v>2.0592076824767401E-7</v>
          </cell>
          <cell r="K539">
            <v>2.74216719632016E-7</v>
          </cell>
          <cell r="L539">
            <v>1.01209494301959E-3</v>
          </cell>
          <cell r="M539">
            <v>1.4418285659046699E-3</v>
          </cell>
          <cell r="N539">
            <v>8.2821371110430799E-4</v>
          </cell>
          <cell r="O539">
            <v>1.6461161903541001E-3</v>
          </cell>
        </row>
        <row r="540">
          <cell r="A540" t="str">
            <v>RHNS-SHLTHCHPNGA</v>
          </cell>
          <cell r="B540" t="str">
            <v>VAR_cap</v>
          </cell>
          <cell r="C540" t="str">
            <v>-</v>
          </cell>
          <cell r="E540">
            <v>1.08431673625157E-4</v>
          </cell>
          <cell r="F540">
            <v>1.4691683909795784E-3</v>
          </cell>
          <cell r="G540">
            <v>1.4231206193995201E-3</v>
          </cell>
          <cell r="H540">
            <v>1.40817991953014E-3</v>
          </cell>
          <cell r="I540">
            <v>8.5561887246548987E-4</v>
          </cell>
          <cell r="K540">
            <v>1.702197410802242E-17</v>
          </cell>
          <cell r="L540">
            <v>1.0121404271451794E-3</v>
          </cell>
          <cell r="M540">
            <v>1.8120400604061579E-3</v>
          </cell>
          <cell r="N540">
            <v>1.3218820619138899E-3</v>
          </cell>
          <cell r="O540">
            <v>2.1804792032391798E-3</v>
          </cell>
        </row>
        <row r="541">
          <cell r="A541" t="str">
            <v>D-SCOM_LTH_CHPWOD</v>
          </cell>
          <cell r="B541" t="str">
            <v>VAR_fout</v>
          </cell>
          <cell r="C541" t="str">
            <v>SCOM_LTH_CHPWOD_ON</v>
          </cell>
          <cell r="G541">
            <v>5.9860742300132733E-3</v>
          </cell>
          <cell r="H541">
            <v>9.9716483241331384E-3</v>
          </cell>
          <cell r="I541">
            <v>2.1220905121714127E-2</v>
          </cell>
          <cell r="J541">
            <v>1.8409042170435808E-2</v>
          </cell>
          <cell r="K541">
            <v>1.5911753023376378E-2</v>
          </cell>
          <cell r="L541">
            <v>3.3491383610406496E-2</v>
          </cell>
          <cell r="M541">
            <v>1.891942374419853E-2</v>
          </cell>
          <cell r="N541">
            <v>1.6981081941343571E-2</v>
          </cell>
          <cell r="O541">
            <v>2.4742903527010973E-2</v>
          </cell>
        </row>
        <row r="542">
          <cell r="A542" t="str">
            <v>D-SCOM_LTH_CHPWOD</v>
          </cell>
          <cell r="B542" t="str">
            <v>VAR_fout</v>
          </cell>
          <cell r="C542" t="str">
            <v>LTH</v>
          </cell>
          <cell r="G542">
            <v>2.9108936266128042E-5</v>
          </cell>
          <cell r="H542">
            <v>3.4570000313484898E-5</v>
          </cell>
          <cell r="I542">
            <v>5.2311152926296403E-5</v>
          </cell>
          <cell r="J542">
            <v>1.0481486124486094E-4</v>
          </cell>
          <cell r="K542">
            <v>5.4300600776210388E-5</v>
          </cell>
          <cell r="L542">
            <v>1.0253014520796304E-4</v>
          </cell>
          <cell r="M542">
            <v>7.1665272146001046E-5</v>
          </cell>
          <cell r="N542">
            <v>7.420641986871487E-5</v>
          </cell>
          <cell r="O542">
            <v>1.0858493645981909E-4</v>
          </cell>
        </row>
        <row r="543">
          <cell r="A543" t="str">
            <v>D-SCOM_LTH_CHPWOD</v>
          </cell>
          <cell r="B543" t="str">
            <v>VAR_fin</v>
          </cell>
          <cell r="C543" t="str">
            <v>SCOM_LTH_CHPWOD</v>
          </cell>
          <cell r="G543">
            <v>6.0151831662794081E-3</v>
          </cell>
          <cell r="H543">
            <v>1.0006218324446604E-2</v>
          </cell>
          <cell r="I543">
            <v>2.1273216274640416E-2</v>
          </cell>
          <cell r="J543">
            <v>1.8513857031680656E-2</v>
          </cell>
          <cell r="K543">
            <v>1.5966053624152574E-2</v>
          </cell>
          <cell r="L543">
            <v>3.3593913755614456E-2</v>
          </cell>
          <cell r="M543">
            <v>1.8991089016344536E-2</v>
          </cell>
          <cell r="N543">
            <v>1.7055288361212298E-2</v>
          </cell>
          <cell r="O543">
            <v>2.4851488463470767E-2</v>
          </cell>
        </row>
        <row r="544">
          <cell r="A544" t="str">
            <v>D-SCOM_KEV_BIO_ELC_CHP</v>
          </cell>
          <cell r="B544" t="str">
            <v>VAR_fout</v>
          </cell>
          <cell r="C544" t="str">
            <v>ELC5</v>
          </cell>
          <cell r="D544">
            <v>0.9581216448841281</v>
          </cell>
          <cell r="E544">
            <v>1.1064036606107708</v>
          </cell>
          <cell r="F544">
            <v>1.1345088591967261</v>
          </cell>
          <cell r="G544">
            <v>1.1332331777956219</v>
          </cell>
          <cell r="H544">
            <v>0.56764457906161114</v>
          </cell>
          <cell r="I544">
            <v>0.56770260463926925</v>
          </cell>
          <cell r="J544">
            <v>0.57366315159629533</v>
          </cell>
          <cell r="K544">
            <v>0.58217711665628247</v>
          </cell>
          <cell r="L544">
            <v>0.58105388952880965</v>
          </cell>
          <cell r="M544">
            <v>0.57833032671406659</v>
          </cell>
          <cell r="N544">
            <v>0.63191199153366295</v>
          </cell>
          <cell r="O544">
            <v>0.63190047487036338</v>
          </cell>
        </row>
        <row r="545">
          <cell r="A545" t="str">
            <v>D-SCOM_KEV_BIO_ELC_CHP</v>
          </cell>
          <cell r="B545" t="str">
            <v>VAR_fout</v>
          </cell>
          <cell r="C545" t="str">
            <v>SCOM_ELC</v>
          </cell>
          <cell r="D545">
            <v>1.2926269148421992E-3</v>
          </cell>
          <cell r="E545">
            <v>5.1650040693740958E-4</v>
          </cell>
          <cell r="F545">
            <v>8.3207031611046492E-4</v>
          </cell>
          <cell r="G545">
            <v>2.142135562564062E-3</v>
          </cell>
          <cell r="H545">
            <v>0.56782804578786494</v>
          </cell>
          <cell r="I545">
            <v>0.56780652440903623</v>
          </cell>
          <cell r="J545">
            <v>0.57424273037346896</v>
          </cell>
          <cell r="K545">
            <v>0.58375097120454689</v>
          </cell>
          <cell r="L545">
            <v>0.58488005427588341</v>
          </cell>
          <cell r="M545">
            <v>0.58765601171984982</v>
          </cell>
          <cell r="N545">
            <v>0.6387410754462759</v>
          </cell>
          <cell r="O545">
            <v>0.63904571060341397</v>
          </cell>
        </row>
        <row r="546">
          <cell r="A546" t="str">
            <v>D-SCOM_KEV_BIO_ELC_CHP</v>
          </cell>
          <cell r="B546" t="str">
            <v>VAR_fin</v>
          </cell>
          <cell r="C546" t="str">
            <v>SCOM_KEV_BIO_ELC_CHP</v>
          </cell>
          <cell r="D546">
            <v>0.95941427179897065</v>
          </cell>
          <cell r="E546">
            <v>1.1069201610177084</v>
          </cell>
          <cell r="F546">
            <v>1.1353158312205716</v>
          </cell>
          <cell r="G546">
            <v>1.1353502150659218</v>
          </cell>
          <cell r="H546">
            <v>1.135447526557213</v>
          </cell>
          <cell r="I546">
            <v>1.1354840307560408</v>
          </cell>
          <cell r="J546">
            <v>1.1478806731714604</v>
          </cell>
          <cell r="K546">
            <v>1.1659029269079653</v>
          </cell>
          <cell r="L546">
            <v>1.1659088455124282</v>
          </cell>
          <cell r="M546">
            <v>1.1659612401416528</v>
          </cell>
          <cell r="N546">
            <v>1.2706279686876749</v>
          </cell>
          <cell r="O546">
            <v>1.2709202128033794</v>
          </cell>
        </row>
        <row r="547">
          <cell r="A547" t="str">
            <v>RHES-SHLTHCHPWOD</v>
          </cell>
          <cell r="B547" t="str">
            <v>VAR_fout</v>
          </cell>
          <cell r="C547" t="str">
            <v>RHES-SHLTHC-WOD</v>
          </cell>
          <cell r="G547">
            <v>3.6384884703250832E-3</v>
          </cell>
          <cell r="H547">
            <v>8.4817879316878182E-3</v>
          </cell>
          <cell r="I547">
            <v>2.2280446206400024E-2</v>
          </cell>
          <cell r="J547">
            <v>2.7307351005107151E-2</v>
          </cell>
          <cell r="K547">
            <v>5.5360995217783808E-2</v>
          </cell>
          <cell r="L547">
            <v>3.7191407720266842E-2</v>
          </cell>
          <cell r="M547">
            <v>2.5214333232542092E-2</v>
          </cell>
          <cell r="N547">
            <v>2.6551481186898953E-2</v>
          </cell>
          <cell r="O547">
            <v>2.4434249026050726E-2</v>
          </cell>
        </row>
        <row r="548">
          <cell r="A548" t="str">
            <v>RHES-SHLTHCHPWOD</v>
          </cell>
          <cell r="B548" t="str">
            <v>VAR_fin</v>
          </cell>
          <cell r="C548" t="str">
            <v>RHESLTHCHPC</v>
          </cell>
          <cell r="G548">
            <v>3.6384884703250832E-3</v>
          </cell>
          <cell r="H548">
            <v>8.4817879316878182E-3</v>
          </cell>
          <cell r="I548">
            <v>2.2280446206400024E-2</v>
          </cell>
          <cell r="J548">
            <v>2.7307351005107151E-2</v>
          </cell>
          <cell r="K548">
            <v>5.5360995217783808E-2</v>
          </cell>
          <cell r="L548">
            <v>3.7191407720266842E-2</v>
          </cell>
          <cell r="M548">
            <v>2.5214333232542092E-2</v>
          </cell>
          <cell r="N548">
            <v>2.6551481186898953E-2</v>
          </cell>
          <cell r="O548">
            <v>2.4434249026050726E-2</v>
          </cell>
        </row>
        <row r="549">
          <cell r="A549" t="str">
            <v>RHES-SHLTHCHPWOD</v>
          </cell>
          <cell r="B549" t="str">
            <v>VAR_fin</v>
          </cell>
          <cell r="C549" t="str">
            <v>RHES_LTH_CHPWOD_ON</v>
          </cell>
          <cell r="G549">
            <v>3.6752408791162444E-3</v>
          </cell>
          <cell r="H549">
            <v>8.5674625572604215E-3</v>
          </cell>
          <cell r="I549">
            <v>2.2505501218585893E-2</v>
          </cell>
          <cell r="J549">
            <v>2.758318283344156E-2</v>
          </cell>
          <cell r="K549">
            <v>5.592019718968063E-2</v>
          </cell>
          <cell r="L549">
            <v>3.7567078505320088E-2</v>
          </cell>
          <cell r="M549">
            <v>2.546902346721425E-2</v>
          </cell>
          <cell r="N549">
            <v>2.6819677966564565E-2</v>
          </cell>
          <cell r="O549">
            <v>2.4681059622273495E-2</v>
          </cell>
        </row>
        <row r="550">
          <cell r="A550" t="str">
            <v>RHES-SHLTHCHPWOD</v>
          </cell>
          <cell r="B550" t="str">
            <v>VAR_ncap</v>
          </cell>
          <cell r="C550" t="str">
            <v>-</v>
          </cell>
          <cell r="G550">
            <v>4.7761762383234597E-4</v>
          </cell>
          <cell r="H550">
            <v>7.6865394765138705E-4</v>
          </cell>
          <cell r="I550">
            <v>1.93478122604337E-3</v>
          </cell>
          <cell r="J550">
            <v>1.8180124360925201E-3</v>
          </cell>
          <cell r="K550">
            <v>3.9605054775415397E-3</v>
          </cell>
          <cell r="L550">
            <v>2.49867687309292E-3</v>
          </cell>
          <cell r="M550">
            <v>1.83114616022372E-3</v>
          </cell>
          <cell r="N550">
            <v>1.7720841639015301E-3</v>
          </cell>
          <cell r="O550">
            <v>1.88833185272699E-3</v>
          </cell>
        </row>
        <row r="551">
          <cell r="A551" t="str">
            <v>RHES-SHLTHCHPWOD</v>
          </cell>
          <cell r="B551" t="str">
            <v>VAR_cap</v>
          </cell>
          <cell r="C551" t="str">
            <v>-</v>
          </cell>
          <cell r="G551">
            <v>4.7761762383234597E-4</v>
          </cell>
          <cell r="H551">
            <v>9.5018372114789103E-4</v>
          </cell>
          <cell r="I551">
            <v>2.3042125291660421E-3</v>
          </cell>
          <cell r="J551">
            <v>2.6621730557242901E-3</v>
          </cell>
          <cell r="K551">
            <v>5.0911925749551595E-3</v>
          </cell>
          <cell r="L551">
            <v>3.7930039792652406E-3</v>
          </cell>
          <cell r="M551">
            <v>2.9173302775975796E-3</v>
          </cell>
          <cell r="N551">
            <v>2.6791555050646398E-3</v>
          </cell>
          <cell r="O551">
            <v>2.8574011226853101E-3</v>
          </cell>
        </row>
        <row r="552">
          <cell r="A552" t="str">
            <v>RHES-SHSTG-NGAHP</v>
          </cell>
          <cell r="B552" t="str">
            <v>VAR_fout</v>
          </cell>
          <cell r="C552" t="str">
            <v>RHES-SHANGAH</v>
          </cell>
          <cell r="F552">
            <v>9.8437251580415792E-4</v>
          </cell>
          <cell r="G552">
            <v>9.0511683669457514E-4</v>
          </cell>
          <cell r="H552">
            <v>0.25198317436404699</v>
          </cell>
          <cell r="I552">
            <v>0.29666152402165125</v>
          </cell>
          <cell r="J552">
            <v>0.31408713694375939</v>
          </cell>
          <cell r="K552">
            <v>1.0576963725338229E-3</v>
          </cell>
          <cell r="L552">
            <v>1.1034432387058161E-3</v>
          </cell>
          <cell r="M552">
            <v>9.8372830271715246E-4</v>
          </cell>
          <cell r="N552">
            <v>1.1695437989812903E-3</v>
          </cell>
          <cell r="O552">
            <v>9.7692607970278314E-4</v>
          </cell>
        </row>
        <row r="553">
          <cell r="A553" t="str">
            <v>RHES-SHSTG-NGAHP</v>
          </cell>
          <cell r="B553" t="str">
            <v>VAR_fin</v>
          </cell>
          <cell r="C553" t="str">
            <v>RHES-SHANGAH</v>
          </cell>
          <cell r="F553">
            <v>9.8579018067335698E-4</v>
          </cell>
          <cell r="G553">
            <v>9.06535147617129E-4</v>
          </cell>
          <cell r="H553">
            <v>0.25200418716614503</v>
          </cell>
          <cell r="I553">
            <v>0.2966824737731959</v>
          </cell>
          <cell r="J553">
            <v>0.31410831152917496</v>
          </cell>
          <cell r="K553">
            <v>1.0591512517124813E-3</v>
          </cell>
          <cell r="L553">
            <v>1.1048869079524014E-3</v>
          </cell>
          <cell r="M553">
            <v>9.8518873435461674E-4</v>
          </cell>
          <cell r="N553">
            <v>1.1709932644461902E-3</v>
          </cell>
          <cell r="O553">
            <v>9.7841861275817471E-4</v>
          </cell>
        </row>
        <row r="554">
          <cell r="A554" t="str">
            <v>RHES-SHSTG-NGAHP</v>
          </cell>
          <cell r="B554" t="str">
            <v>VAR_ncap</v>
          </cell>
          <cell r="C554" t="str">
            <v>-</v>
          </cell>
          <cell r="D554">
            <v>8.2544663063018595E-5</v>
          </cell>
          <cell r="E554">
            <v>1.15465822838035E-6</v>
          </cell>
          <cell r="F554">
            <v>2.5176198729640601E-4</v>
          </cell>
          <cell r="G554">
            <v>9.4758909663092997E-5</v>
          </cell>
          <cell r="H554">
            <v>4.5870155927192603E-2</v>
          </cell>
          <cell r="I554">
            <v>2.6028128216575898E-4</v>
          </cell>
          <cell r="J554">
            <v>2.89315811057933E-4</v>
          </cell>
          <cell r="K554">
            <v>2.03739379271769E-4</v>
          </cell>
          <cell r="L554">
            <v>1.92833939527474E-4</v>
          </cell>
          <cell r="M554">
            <v>2.2516371644570001E-4</v>
          </cell>
          <cell r="N554">
            <v>2.0657053262339699E-4</v>
          </cell>
          <cell r="O554">
            <v>2.8078142958698E-4</v>
          </cell>
        </row>
        <row r="555">
          <cell r="A555" t="str">
            <v>RHES-SHSTG-NGAHP</v>
          </cell>
          <cell r="B555" t="str">
            <v>VAR_cap</v>
          </cell>
          <cell r="C555" t="str">
            <v>-</v>
          </cell>
          <cell r="D555">
            <v>8.2544663063018595E-5</v>
          </cell>
          <cell r="E555">
            <v>1.5382841122832039E-6</v>
          </cell>
          <cell r="F555">
            <v>2.526707666981882E-4</v>
          </cell>
          <cell r="G555">
            <v>2.5416517918930401E-4</v>
          </cell>
          <cell r="H555">
            <v>4.6070155973232253E-2</v>
          </cell>
          <cell r="I555">
            <v>4.5903213697608462E-2</v>
          </cell>
          <cell r="J555">
            <v>4.5852984012622916E-2</v>
          </cell>
          <cell r="K555">
            <v>3.3743504912488198E-4</v>
          </cell>
          <cell r="L555">
            <v>3.1234911851425902E-4</v>
          </cell>
          <cell r="M555">
            <v>3.4997477961526793E-4</v>
          </cell>
          <cell r="N555">
            <v>3.3208062269504695E-4</v>
          </cell>
          <cell r="O555">
            <v>4.2310810601684E-4</v>
          </cell>
        </row>
        <row r="556">
          <cell r="A556" t="str">
            <v>D-RHNS_SOLELC</v>
          </cell>
          <cell r="B556" t="str">
            <v>VAR_fout</v>
          </cell>
          <cell r="C556" t="str">
            <v>RHNS_ELC</v>
          </cell>
          <cell r="E556">
            <v>3.3742691545519027E-5</v>
          </cell>
          <cell r="F556">
            <v>3.2024153551888377E-3</v>
          </cell>
          <cell r="G556">
            <v>3.4681897238300241E-3</v>
          </cell>
          <cell r="H556">
            <v>5.6096936710654764E-3</v>
          </cell>
          <cell r="I556">
            <v>6.2665029407774527E-3</v>
          </cell>
          <cell r="J556">
            <v>6.7748371194535154E-3</v>
          </cell>
          <cell r="K556">
            <v>1.1336236480003909E-2</v>
          </cell>
          <cell r="L556">
            <v>1.0341606441800677E-2</v>
          </cell>
          <cell r="M556">
            <v>1.0447803868024529E-2</v>
          </cell>
          <cell r="N556">
            <v>1.1183649233462836E-2</v>
          </cell>
          <cell r="O556">
            <v>1.1084845172666209E-2</v>
          </cell>
        </row>
        <row r="557">
          <cell r="A557" t="str">
            <v>D-RHNS_SOLELC</v>
          </cell>
          <cell r="B557" t="str">
            <v>VAR_fout</v>
          </cell>
          <cell r="C557" t="str">
            <v>ELC5</v>
          </cell>
          <cell r="E557">
            <v>3.4072442936211745E-5</v>
          </cell>
          <cell r="F557">
            <v>3.214559842061137E-3</v>
          </cell>
          <cell r="G557">
            <v>3.4651558247662546E-3</v>
          </cell>
          <cell r="H557">
            <v>5.6610232703583696E-3</v>
          </cell>
          <cell r="I557">
            <v>6.1961548627452795E-3</v>
          </cell>
          <cell r="J557">
            <v>6.6370327344607216E-3</v>
          </cell>
          <cell r="K557">
            <v>1.1055170091302555E-2</v>
          </cell>
          <cell r="L557">
            <v>1.0135014342724839E-2</v>
          </cell>
          <cell r="M557">
            <v>9.9943102801879121E-3</v>
          </cell>
          <cell r="N557">
            <v>1.0817148505913504E-2</v>
          </cell>
          <cell r="O557">
            <v>1.0716338994761382E-2</v>
          </cell>
        </row>
        <row r="558">
          <cell r="A558" t="str">
            <v>D-RHNS_SOLELC</v>
          </cell>
          <cell r="B558" t="str">
            <v>VAR_fin</v>
          </cell>
          <cell r="C558" t="str">
            <v>RHNS_SOL_ELC</v>
          </cell>
          <cell r="E558">
            <v>3.9251679511738938E-5</v>
          </cell>
          <cell r="F558">
            <v>6.416975197249976E-3</v>
          </cell>
          <cell r="G558">
            <v>6.9333455485962791E-3</v>
          </cell>
          <cell r="H558">
            <v>1.1270716941423849E-2</v>
          </cell>
          <cell r="I558">
            <v>1.2462657803522719E-2</v>
          </cell>
          <cell r="J558">
            <v>1.3411869853914248E-2</v>
          </cell>
          <cell r="K558">
            <v>2.239140657130646E-2</v>
          </cell>
          <cell r="L558">
            <v>2.0476620784525515E-2</v>
          </cell>
          <cell r="M558">
            <v>2.0442114148212443E-2</v>
          </cell>
          <cell r="N558">
            <v>2.2000797739376347E-2</v>
          </cell>
          <cell r="O558">
            <v>2.1801184167427594E-2</v>
          </cell>
        </row>
        <row r="559">
          <cell r="A559" t="str">
            <v>D-IHFO</v>
          </cell>
          <cell r="B559" t="str">
            <v>VAR_fout</v>
          </cell>
          <cell r="C559" t="str">
            <v>CO2</v>
          </cell>
          <cell r="D559">
            <v>213.78328794998299</v>
          </cell>
          <cell r="E559">
            <v>212.86092079040799</v>
          </cell>
          <cell r="F559">
            <v>1.1625674472552801</v>
          </cell>
          <cell r="G559">
            <v>0.25579344582346503</v>
          </cell>
          <cell r="H559">
            <v>0.35280790025077902</v>
          </cell>
          <cell r="I559">
            <v>0.64450995235387798</v>
          </cell>
          <cell r="J559">
            <v>0.302406057601395</v>
          </cell>
        </row>
        <row r="560">
          <cell r="A560" t="str">
            <v>D-IHFO</v>
          </cell>
          <cell r="B560" t="str">
            <v>VAR_fout</v>
          </cell>
          <cell r="C560" t="str">
            <v>IHFO</v>
          </cell>
          <cell r="D560">
            <v>2.7300371155734506</v>
          </cell>
          <cell r="E560">
            <v>2.718258381117765</v>
          </cell>
          <cell r="F560">
            <v>1.4846119688770792E-2</v>
          </cell>
          <cell r="G560">
            <v>3.2665116516585116E-3</v>
          </cell>
          <cell r="H560">
            <v>4.5053973656608093E-3</v>
          </cell>
          <cell r="I560">
            <v>8.2304660394886663E-3</v>
          </cell>
          <cell r="J560">
            <v>3.8617600521664861E-3</v>
          </cell>
        </row>
        <row r="561">
          <cell r="A561" t="str">
            <v>D-IHFO</v>
          </cell>
          <cell r="B561" t="str">
            <v>VAR_fin</v>
          </cell>
          <cell r="C561" t="str">
            <v>HFO</v>
          </cell>
          <cell r="D561">
            <v>2.7764063370127681</v>
          </cell>
          <cell r="E561">
            <v>2.7644275427325748</v>
          </cell>
          <cell r="F561">
            <v>1.5098278535782913E-2</v>
          </cell>
          <cell r="G561">
            <v>3.3219928029021477E-3</v>
          </cell>
          <cell r="H561">
            <v>4.5819207824776423E-3</v>
          </cell>
          <cell r="I561">
            <v>8.3702591214789446E-3</v>
          </cell>
          <cell r="J561">
            <v>3.9273513974207083E-3</v>
          </cell>
        </row>
        <row r="562">
          <cell r="A562" t="str">
            <v>RHEM-SHCONBR</v>
          </cell>
          <cell r="B562" t="str">
            <v>VAR_fout</v>
          </cell>
          <cell r="C562" t="str">
            <v>RHEM-SHCON</v>
          </cell>
          <cell r="F562">
            <v>1.1874371177268176E-3</v>
          </cell>
          <cell r="G562">
            <v>1.2670154700257852E-3</v>
          </cell>
          <cell r="H562">
            <v>1.9122960442214067E-3</v>
          </cell>
          <cell r="I562">
            <v>1.9512664895099769E-3</v>
          </cell>
          <cell r="J562">
            <v>2.0544166697815643E-3</v>
          </cell>
          <cell r="K562">
            <v>5.0428627939668189E-3</v>
          </cell>
          <cell r="L562">
            <v>9.3839614572452934E-3</v>
          </cell>
          <cell r="M562">
            <v>8.8937825494796244E-3</v>
          </cell>
          <cell r="N562">
            <v>0.83074771575303075</v>
          </cell>
          <cell r="O562">
            <v>0.37472694877722557</v>
          </cell>
        </row>
        <row r="563">
          <cell r="A563" t="str">
            <v>RHEM-SHCONBR</v>
          </cell>
          <cell r="B563" t="str">
            <v>VAR_fin</v>
          </cell>
          <cell r="C563" t="str">
            <v>CON</v>
          </cell>
          <cell r="F563">
            <v>1.1874371177268176E-3</v>
          </cell>
          <cell r="G563">
            <v>1.2670154700257852E-3</v>
          </cell>
          <cell r="H563">
            <v>1.9122960442214067E-3</v>
          </cell>
          <cell r="I563">
            <v>1.9512664895099769E-3</v>
          </cell>
          <cell r="J563">
            <v>2.0544166697815643E-3</v>
          </cell>
          <cell r="K563">
            <v>5.0428627939668189E-3</v>
          </cell>
          <cell r="L563">
            <v>9.3839614572452934E-3</v>
          </cell>
          <cell r="M563">
            <v>8.8937825494796244E-3</v>
          </cell>
          <cell r="N563">
            <v>0.83074771575303075</v>
          </cell>
          <cell r="O563">
            <v>0.37472694877722557</v>
          </cell>
        </row>
        <row r="564">
          <cell r="A564" t="str">
            <v>RHEM-SHCONBR</v>
          </cell>
          <cell r="B564" t="str">
            <v>VAR_ncap</v>
          </cell>
          <cell r="C564" t="str">
            <v>-</v>
          </cell>
          <cell r="D564">
            <v>2.8746388446713202E-7</v>
          </cell>
          <cell r="E564">
            <v>6.01037909602027E-7</v>
          </cell>
          <cell r="F564">
            <v>1.01543448437295E-4</v>
          </cell>
          <cell r="G564">
            <v>2.0350054092587999E-6</v>
          </cell>
          <cell r="H564">
            <v>5.3407558154437002E-5</v>
          </cell>
          <cell r="I564">
            <v>4.7564608251141603E-6</v>
          </cell>
          <cell r="J564">
            <v>3.9439929433371303E-6</v>
          </cell>
          <cell r="K564">
            <v>2.0741564710108701E-4</v>
          </cell>
          <cell r="L564">
            <v>3.4621681819177301E-4</v>
          </cell>
          <cell r="M564">
            <v>3.3000628482245602E-6</v>
          </cell>
          <cell r="N564">
            <v>5.8007931308751801E-2</v>
          </cell>
          <cell r="O564">
            <v>3.1077915874035899E-7</v>
          </cell>
        </row>
        <row r="565">
          <cell r="A565" t="str">
            <v>RHEM-SHCONBR</v>
          </cell>
          <cell r="B565" t="str">
            <v>VAR_cap</v>
          </cell>
          <cell r="C565" t="str">
            <v>-</v>
          </cell>
          <cell r="D565">
            <v>2.8746388446713202E-7</v>
          </cell>
          <cell r="E565">
            <v>7.8934258999272751E-7</v>
          </cell>
          <cell r="F565">
            <v>1.0222804057289309E-4</v>
          </cell>
          <cell r="G565">
            <v>1.0414804733261235E-4</v>
          </cell>
          <cell r="H565">
            <v>1.5731556316817561E-4</v>
          </cell>
          <cell r="I565">
            <v>1.6153369968227186E-4</v>
          </cell>
          <cell r="J565">
            <v>1.6524879255303007E-4</v>
          </cell>
          <cell r="K565">
            <v>3.7240628386022426E-4</v>
          </cell>
          <cell r="L565">
            <v>7.1850501936590887E-4</v>
          </cell>
          <cell r="M565">
            <v>7.2146734822744021E-4</v>
          </cell>
          <cell r="N565">
            <v>5.8729367956061776E-2</v>
          </cell>
          <cell r="O565">
            <v>5.8729164767651054E-2</v>
          </cell>
        </row>
        <row r="566">
          <cell r="A566" t="str">
            <v>RHEM-SHSOLBR</v>
          </cell>
          <cell r="B566" t="str">
            <v>VAR_fout</v>
          </cell>
          <cell r="C566" t="str">
            <v>RHEM-SHASOL</v>
          </cell>
          <cell r="D566">
            <v>0.40802474323454252</v>
          </cell>
          <cell r="E566">
            <v>0.47088680513129466</v>
          </cell>
          <cell r="F566">
            <v>0.46939600484145066</v>
          </cell>
          <cell r="G566">
            <v>0.47080403671645382</v>
          </cell>
          <cell r="H566">
            <v>0.4186177726037747</v>
          </cell>
          <cell r="I566">
            <v>1.3752250123598959</v>
          </cell>
          <cell r="J566">
            <v>1.6615226479096343</v>
          </cell>
          <cell r="K566">
            <v>1.7129726115135455</v>
          </cell>
          <cell r="L566">
            <v>1.2184179378591125</v>
          </cell>
          <cell r="M566">
            <v>2.3723738535056837E-2</v>
          </cell>
          <cell r="N566">
            <v>1.1947339432037598</v>
          </cell>
          <cell r="O566">
            <v>0.26717897698903692</v>
          </cell>
        </row>
        <row r="567">
          <cell r="A567" t="str">
            <v>RHEM-SHSOLBR</v>
          </cell>
          <cell r="B567" t="str">
            <v>VAR_fin</v>
          </cell>
          <cell r="C567" t="str">
            <v>SOL</v>
          </cell>
          <cell r="D567">
            <v>0.40802474323454252</v>
          </cell>
          <cell r="E567">
            <v>0.47088680513129466</v>
          </cell>
          <cell r="F567">
            <v>0.46939600484145066</v>
          </cell>
          <cell r="G567">
            <v>0.47080403671645382</v>
          </cell>
          <cell r="H567">
            <v>0.4186177726037747</v>
          </cell>
          <cell r="I567">
            <v>1.3752250123598959</v>
          </cell>
          <cell r="J567">
            <v>1.6615226479096343</v>
          </cell>
          <cell r="K567">
            <v>1.7129726115135455</v>
          </cell>
          <cell r="L567">
            <v>1.2184179378591125</v>
          </cell>
          <cell r="M567">
            <v>2.3723738535056837E-2</v>
          </cell>
          <cell r="N567">
            <v>1.1947339432037598</v>
          </cell>
          <cell r="O567">
            <v>0.26717897698903692</v>
          </cell>
        </row>
        <row r="568">
          <cell r="A568" t="str">
            <v>RHEM-SHSOLBR</v>
          </cell>
          <cell r="B568" t="str">
            <v>VAR_ncap</v>
          </cell>
          <cell r="C568" t="str">
            <v>-</v>
          </cell>
          <cell r="D568">
            <v>1.5187689702811399E-4</v>
          </cell>
          <cell r="E568">
            <v>9.1187121724846595E-3</v>
          </cell>
          <cell r="F568">
            <v>1.5707560089201699E-5</v>
          </cell>
          <cell r="G568">
            <v>3.6445273021744102E-5</v>
          </cell>
          <cell r="H568">
            <v>4.8474441426097199E-2</v>
          </cell>
          <cell r="I568">
            <v>0.213169964181948</v>
          </cell>
          <cell r="J568">
            <v>8.6528510701855493E-2</v>
          </cell>
          <cell r="K568">
            <v>4.8512401072750698E-2</v>
          </cell>
          <cell r="L568">
            <v>0.19188150720032901</v>
          </cell>
          <cell r="M568">
            <v>0.107821845577629</v>
          </cell>
          <cell r="N568">
            <v>0.100754589828217</v>
          </cell>
          <cell r="O568">
            <v>0.139663995624044</v>
          </cell>
        </row>
        <row r="569">
          <cell r="A569" t="str">
            <v>RHEM-SHSOLBR</v>
          </cell>
          <cell r="B569" t="str">
            <v>VAR_cap</v>
          </cell>
          <cell r="C569" t="str">
            <v>-</v>
          </cell>
          <cell r="D569">
            <v>5.9406798314066415E-2</v>
          </cell>
          <cell r="E569">
            <v>6.8525510486551075E-2</v>
          </cell>
          <cell r="F569">
            <v>6.8541218046640276E-2</v>
          </cell>
          <cell r="G569">
            <v>6.8577663319662016E-2</v>
          </cell>
          <cell r="H569">
            <v>6.8604743150179601E-2</v>
          </cell>
          <cell r="I569">
            <v>0.26167721582185499</v>
          </cell>
          <cell r="J569">
            <v>0.34817291630990099</v>
          </cell>
          <cell r="K569">
            <v>0.34821087595655398</v>
          </cell>
          <cell r="L569">
            <v>0.34821222115418399</v>
          </cell>
          <cell r="M569">
            <v>0.34821575385070902</v>
          </cell>
          <cell r="N569">
            <v>0.34822148767980399</v>
          </cell>
          <cell r="O569">
            <v>0.34824043102989</v>
          </cell>
        </row>
        <row r="570">
          <cell r="A570" t="str">
            <v>SCOM-SHH2BR</v>
          </cell>
          <cell r="B570" t="str">
            <v>VAR_fout</v>
          </cell>
          <cell r="C570" t="str">
            <v>SCOM-SHH2B</v>
          </cell>
          <cell r="G570">
            <v>0.39685063596114889</v>
          </cell>
          <cell r="H570">
            <v>0.32762383000883827</v>
          </cell>
          <cell r="I570">
            <v>0.56853817068137225</v>
          </cell>
          <cell r="J570">
            <v>0.1350227913932403</v>
          </cell>
          <cell r="K570">
            <v>0.25850548498095227</v>
          </cell>
          <cell r="L570">
            <v>1.5746477193964625</v>
          </cell>
          <cell r="M570">
            <v>1.534140738226871</v>
          </cell>
          <cell r="N570">
            <v>1.5866314491517395</v>
          </cell>
          <cell r="O570">
            <v>1.4934328134810453</v>
          </cell>
        </row>
        <row r="571">
          <cell r="A571" t="str">
            <v>SCOM-SHH2BR</v>
          </cell>
          <cell r="B571" t="str">
            <v>VAR_fin</v>
          </cell>
          <cell r="C571" t="str">
            <v>RSH2</v>
          </cell>
          <cell r="G571">
            <v>0.41914561550952795</v>
          </cell>
          <cell r="H571">
            <v>0.34602966315540218</v>
          </cell>
          <cell r="I571">
            <v>0.60047851734886404</v>
          </cell>
          <cell r="J571">
            <v>0.14260834147151219</v>
          </cell>
          <cell r="K571">
            <v>0.27302826503606226</v>
          </cell>
          <cell r="L571">
            <v>1.6631110744187372</v>
          </cell>
          <cell r="M571">
            <v>1.6203284201497306</v>
          </cell>
          <cell r="N571">
            <v>1.6757680474186911</v>
          </cell>
          <cell r="O571">
            <v>1.577333533339532</v>
          </cell>
        </row>
        <row r="572">
          <cell r="A572" t="str">
            <v>SCOM-SHH2BR</v>
          </cell>
          <cell r="B572" t="str">
            <v>VAR_ncap</v>
          </cell>
          <cell r="C572" t="str">
            <v>-</v>
          </cell>
          <cell r="G572">
            <v>3.1619046915432103E-2</v>
          </cell>
          <cell r="H572">
            <v>2.6317078159942202E-3</v>
          </cell>
          <cell r="I572">
            <v>1.7237882136622501E-2</v>
          </cell>
          <cell r="J572">
            <v>3.26445620194445E-5</v>
          </cell>
          <cell r="K572">
            <v>8.4162098507424305E-3</v>
          </cell>
          <cell r="L572">
            <v>0.13414190159671499</v>
          </cell>
          <cell r="M572">
            <v>1.22107758303471E-2</v>
          </cell>
          <cell r="N572">
            <v>5.3879887957174501E-2</v>
          </cell>
          <cell r="O572">
            <v>8.2030761998131196E-2</v>
          </cell>
        </row>
        <row r="573">
          <cell r="A573" t="str">
            <v>SCOM-SHH2BR</v>
          </cell>
          <cell r="B573" t="str">
            <v>VAR_cap</v>
          </cell>
          <cell r="C573" t="str">
            <v>-</v>
          </cell>
          <cell r="G573">
            <v>3.1619046915432103E-2</v>
          </cell>
          <cell r="H573">
            <v>3.4247647878316412E-2</v>
          </cell>
          <cell r="I573">
            <v>4.5462594540425554E-2</v>
          </cell>
          <cell r="J573">
            <v>1.8267624964916549E-2</v>
          </cell>
          <cell r="K573">
            <v>2.5659036673839848E-2</v>
          </cell>
          <cell r="L573">
            <v>0.14521158011584606</v>
          </cell>
          <cell r="M573">
            <v>0.15474281801549639</v>
          </cell>
          <cell r="N573">
            <v>0.159159883362642</v>
          </cell>
          <cell r="O573">
            <v>0.14809241758594432</v>
          </cell>
        </row>
        <row r="574">
          <cell r="A574" t="str">
            <v>ITOT-SWHCONBR1</v>
          </cell>
          <cell r="B574" t="str">
            <v>VAR_fout</v>
          </cell>
          <cell r="C574" t="str">
            <v>ITOT-ELS</v>
          </cell>
          <cell r="E574">
            <v>0.85059748899493615</v>
          </cell>
          <cell r="F574">
            <v>0.8506192031275448</v>
          </cell>
          <cell r="G574">
            <v>0.89479790177007257</v>
          </cell>
          <cell r="H574">
            <v>0.96990300821097841</v>
          </cell>
          <cell r="I574">
            <v>0.96990054404415904</v>
          </cell>
          <cell r="J574">
            <v>0.96980212469332938</v>
          </cell>
          <cell r="K574">
            <v>0.96973384194348311</v>
          </cell>
          <cell r="L574">
            <v>0.96989208851918385</v>
          </cell>
          <cell r="M574">
            <v>0.96979772662501795</v>
          </cell>
          <cell r="N574">
            <v>0.96988626647194809</v>
          </cell>
          <cell r="O574">
            <v>0.96966307079178782</v>
          </cell>
        </row>
        <row r="575">
          <cell r="A575" t="str">
            <v>ITOT-SWHCONBR1</v>
          </cell>
          <cell r="B575" t="str">
            <v>VAR_fout</v>
          </cell>
          <cell r="C575" t="str">
            <v>ITOT-SWHC</v>
          </cell>
          <cell r="E575">
            <v>4.0436134011470273</v>
          </cell>
          <cell r="F575">
            <v>4.0437166268898066</v>
          </cell>
          <cell r="G575">
            <v>4.253735560859675</v>
          </cell>
          <cell r="H575">
            <v>4.6107740177423384</v>
          </cell>
          <cell r="I575">
            <v>4.6107623034613745</v>
          </cell>
          <cell r="J575">
            <v>4.6102944325693311</v>
          </cell>
          <cell r="K575">
            <v>4.6099698265765774</v>
          </cell>
          <cell r="L575">
            <v>4.610722107158721</v>
          </cell>
          <cell r="M575">
            <v>4.6102735248095561</v>
          </cell>
          <cell r="N575">
            <v>4.6106944300158519</v>
          </cell>
          <cell r="O575">
            <v>4.6096333910931575</v>
          </cell>
        </row>
        <row r="576">
          <cell r="A576" t="str">
            <v>ITOT-SWHCONBR1</v>
          </cell>
          <cell r="B576" t="str">
            <v>VAR_fin</v>
          </cell>
          <cell r="C576" t="str">
            <v>CON</v>
          </cell>
          <cell r="E576">
            <v>4.894210890141963</v>
          </cell>
          <cell r="F576">
            <v>4.8943358300173498</v>
          </cell>
          <cell r="G576">
            <v>5.148533462629751</v>
          </cell>
          <cell r="H576">
            <v>5.5806770259533192</v>
          </cell>
          <cell r="I576">
            <v>5.5806628475055327</v>
          </cell>
          <cell r="J576">
            <v>5.5800965572626549</v>
          </cell>
          <cell r="K576">
            <v>5.5797036685200601</v>
          </cell>
          <cell r="L576">
            <v>5.5806141956779065</v>
          </cell>
          <cell r="M576">
            <v>5.5800712514345756</v>
          </cell>
          <cell r="N576">
            <v>5.5805806964877993</v>
          </cell>
          <cell r="O576">
            <v>5.5792964618849421</v>
          </cell>
        </row>
        <row r="577">
          <cell r="A577" t="str">
            <v>ITOT-SWHCONBR1</v>
          </cell>
          <cell r="B577" t="str">
            <v>VAR_ncap</v>
          </cell>
          <cell r="C577" t="str">
            <v>-</v>
          </cell>
          <cell r="E577">
            <v>0.266193188184357</v>
          </cell>
          <cell r="F577">
            <v>1.24612419290327E-5</v>
          </cell>
          <cell r="G577">
            <v>1.3807970815266401E-2</v>
          </cell>
          <cell r="H577">
            <v>0.15332515360336499</v>
          </cell>
          <cell r="I577">
            <v>0.13901625676148599</v>
          </cell>
          <cell r="J577">
            <v>1.11885713045123E-2</v>
          </cell>
          <cell r="K577">
            <v>0.15331179846484</v>
          </cell>
          <cell r="L577">
            <v>0.11915694181217799</v>
          </cell>
          <cell r="M577">
            <v>3.10442870825757E-2</v>
          </cell>
          <cell r="N577">
            <v>0.16394983623729101</v>
          </cell>
          <cell r="O577">
            <v>0.10849242488120101</v>
          </cell>
        </row>
        <row r="578">
          <cell r="A578" t="str">
            <v>ITOT-SWHCONBR1</v>
          </cell>
          <cell r="B578" t="str">
            <v>VAR_cap</v>
          </cell>
          <cell r="C578" t="str">
            <v>-</v>
          </cell>
          <cell r="E578">
            <v>0.266193188184357</v>
          </cell>
          <cell r="F578">
            <v>0.266205649426286</v>
          </cell>
          <cell r="G578">
            <v>0.28001362024155302</v>
          </cell>
          <cell r="H578">
            <v>0.30352801492061698</v>
          </cell>
          <cell r="I578">
            <v>0.303525074920657</v>
          </cell>
          <cell r="J578">
            <v>0.30352998166936301</v>
          </cell>
          <cell r="K578">
            <v>0.303516626530837</v>
          </cell>
          <cell r="L578">
            <v>0.30353529177830602</v>
          </cell>
          <cell r="M578">
            <v>0.30351302735959401</v>
          </cell>
          <cell r="N578">
            <v>0.30353156388073999</v>
          </cell>
          <cell r="O578">
            <v>0.30348654820106802</v>
          </cell>
        </row>
        <row r="579">
          <cell r="A579" t="str">
            <v>SCOM-SHLTHCHPWOD</v>
          </cell>
          <cell r="B579" t="str">
            <v>VAR_fout</v>
          </cell>
          <cell r="C579" t="str">
            <v>SCOM-SHLTHC-WOD</v>
          </cell>
          <cell r="G579">
            <v>5.9262134877131429E-3</v>
          </cell>
          <cell r="H579">
            <v>9.8719318408917942E-3</v>
          </cell>
          <cell r="I579">
            <v>2.1008696070496956E-2</v>
          </cell>
          <cell r="J579">
            <v>1.8224951748731448E-2</v>
          </cell>
          <cell r="K579">
            <v>1.5752635493142618E-2</v>
          </cell>
          <cell r="L579">
            <v>3.315646977430247E-2</v>
          </cell>
          <cell r="M579">
            <v>1.8730229506756565E-2</v>
          </cell>
          <cell r="N579">
            <v>1.6811271121930128E-2</v>
          </cell>
          <cell r="O579">
            <v>2.4495474491740853E-2</v>
          </cell>
        </row>
        <row r="580">
          <cell r="A580" t="str">
            <v>SCOM-SHLTHCHPWOD</v>
          </cell>
          <cell r="B580" t="str">
            <v>VAR_fin</v>
          </cell>
          <cell r="C580" t="str">
            <v>SCOM_LTH_CHPWOD_ON</v>
          </cell>
          <cell r="G580">
            <v>5.9860742300132733E-3</v>
          </cell>
          <cell r="H580">
            <v>9.9716483241331384E-3</v>
          </cell>
          <cell r="I580">
            <v>2.1220905121714127E-2</v>
          </cell>
          <cell r="J580">
            <v>1.8409042170435808E-2</v>
          </cell>
          <cell r="K580">
            <v>1.5911753023376378E-2</v>
          </cell>
          <cell r="L580">
            <v>3.3491383610406496E-2</v>
          </cell>
          <cell r="M580">
            <v>1.891942374419853E-2</v>
          </cell>
          <cell r="N580">
            <v>1.6981081941343571E-2</v>
          </cell>
          <cell r="O580">
            <v>2.4742903527010973E-2</v>
          </cell>
        </row>
        <row r="581">
          <cell r="A581" t="str">
            <v>SCOM-SHLTHCHPWOD</v>
          </cell>
          <cell r="B581" t="str">
            <v>VAR_fin</v>
          </cell>
          <cell r="C581" t="str">
            <v>SCOMLTHCHPC</v>
          </cell>
          <cell r="G581">
            <v>5.9262134877131429E-3</v>
          </cell>
          <cell r="H581">
            <v>9.8719318408917942E-3</v>
          </cell>
          <cell r="I581">
            <v>2.1008696070496956E-2</v>
          </cell>
          <cell r="J581">
            <v>1.8224951748731448E-2</v>
          </cell>
          <cell r="K581">
            <v>1.5752635493142618E-2</v>
          </cell>
          <cell r="L581">
            <v>3.315646977430247E-2</v>
          </cell>
          <cell r="M581">
            <v>1.8730229506756565E-2</v>
          </cell>
          <cell r="N581">
            <v>1.6811271121930128E-2</v>
          </cell>
          <cell r="O581">
            <v>2.4495474491740853E-2</v>
          </cell>
        </row>
        <row r="582">
          <cell r="A582" t="str">
            <v>SCOM-SHLTHCHPWOD</v>
          </cell>
          <cell r="B582" t="str">
            <v>VAR_ncap</v>
          </cell>
          <cell r="C582" t="str">
            <v>-</v>
          </cell>
          <cell r="G582">
            <v>7.3774629085445202E-4</v>
          </cell>
          <cell r="H582">
            <v>9.7674084008724589E-4</v>
          </cell>
          <cell r="I582">
            <v>1.48783269421367E-3</v>
          </cell>
          <cell r="J582">
            <v>1.14721017983441E-3</v>
          </cell>
          <cell r="K582">
            <v>1.3822217113100099E-3</v>
          </cell>
          <cell r="L582">
            <v>1.97957154017964E-3</v>
          </cell>
          <cell r="M582">
            <v>1.53305785081923E-3</v>
          </cell>
          <cell r="N582">
            <v>1.26285789735553E-3</v>
          </cell>
          <cell r="O582">
            <v>2.30452928727886E-3</v>
          </cell>
        </row>
        <row r="583">
          <cell r="A583" t="str">
            <v>SCOM-SHLTHCHPWOD</v>
          </cell>
          <cell r="B583" t="str">
            <v>VAR_cap</v>
          </cell>
          <cell r="C583" t="str">
            <v>-</v>
          </cell>
          <cell r="G583">
            <v>7.3774629085445202E-4</v>
          </cell>
          <cell r="H583">
            <v>1.244128119131964E-3</v>
          </cell>
          <cell r="I583">
            <v>1.8901469780101699E-3</v>
          </cell>
          <cell r="J583">
            <v>1.7240132730261199E-3</v>
          </cell>
          <cell r="K583">
            <v>1.9343649874317098E-3</v>
          </cell>
          <cell r="L583">
            <v>2.7135576694777E-3</v>
          </cell>
          <cell r="M583">
            <v>2.3286821396486098E-3</v>
          </cell>
          <cell r="N583">
            <v>1.95791904509362E-3</v>
          </cell>
          <cell r="O583">
            <v>3.07229062615565E-3</v>
          </cell>
        </row>
        <row r="584">
          <cell r="A584" t="str">
            <v>SCOM-SHSTG-NGAHP</v>
          </cell>
          <cell r="B584" t="str">
            <v>VAR_fout</v>
          </cell>
          <cell r="C584" t="str">
            <v>SCOM-SHANGAH</v>
          </cell>
          <cell r="D584">
            <v>7.4098100848744633E-5</v>
          </cell>
          <cell r="E584">
            <v>7.6283793255948898E-5</v>
          </cell>
          <cell r="F584">
            <v>1.2354262274626215E-2</v>
          </cell>
          <cell r="G584">
            <v>1.0342460448944215E-2</v>
          </cell>
          <cell r="H584">
            <v>3.9151851968210825E-2</v>
          </cell>
          <cell r="I584">
            <v>5.0323212769409653E-2</v>
          </cell>
          <cell r="J584">
            <v>6.0923568803892172E-2</v>
          </cell>
          <cell r="K584">
            <v>8.4287593462039387E-2</v>
          </cell>
          <cell r="L584">
            <v>5.3533301365826819E-2</v>
          </cell>
          <cell r="M584">
            <v>7.7118911668857273E-2</v>
          </cell>
          <cell r="N584">
            <v>8.1174259338456081E-2</v>
          </cell>
          <cell r="O584">
            <v>0.16111572231409146</v>
          </cell>
        </row>
        <row r="585">
          <cell r="A585" t="str">
            <v>SCOM-SHSTG-NGAHP</v>
          </cell>
          <cell r="B585" t="str">
            <v>VAR_fin</v>
          </cell>
          <cell r="C585" t="str">
            <v>SCOM-SHANGAH</v>
          </cell>
          <cell r="D585">
            <v>7.4098100848744633E-5</v>
          </cell>
          <cell r="E585">
            <v>7.6283793255948898E-5</v>
          </cell>
          <cell r="F585">
            <v>1.5941090378335122E-2</v>
          </cell>
          <cell r="G585">
            <v>1.2928185999300781E-2</v>
          </cell>
          <cell r="H585">
            <v>4.7457760194862315E-2</v>
          </cell>
          <cell r="I585">
            <v>5.920563497123784E-2</v>
          </cell>
          <cell r="J585">
            <v>6.9628777233556705E-2</v>
          </cell>
          <cell r="K585">
            <v>9.3655432786764636E-2</v>
          </cell>
          <cell r="L585">
            <v>5.948318202205629E-2</v>
          </cell>
          <cell r="M585">
            <v>8.5691693842820507E-2</v>
          </cell>
          <cell r="N585">
            <v>9.0196486152861952E-2</v>
          </cell>
          <cell r="O585">
            <v>0.1790202782329986</v>
          </cell>
        </row>
        <row r="586">
          <cell r="A586" t="str">
            <v>SCOM-SHSTG-NGAHP</v>
          </cell>
          <cell r="B586" t="str">
            <v>VAR_ncap</v>
          </cell>
          <cell r="C586" t="str">
            <v>-</v>
          </cell>
          <cell r="D586">
            <v>7.1849519134560098E-3</v>
          </cell>
          <cell r="E586">
            <v>3.8913647838736498E-5</v>
          </cell>
          <cell r="F586">
            <v>1.9552790535546299E-4</v>
          </cell>
          <cell r="G586">
            <v>1.3442374959894701E-4</v>
          </cell>
          <cell r="H586">
            <v>2.0048066400395999E-3</v>
          </cell>
          <cell r="I586">
            <v>2.2090593942622602E-3</v>
          </cell>
          <cell r="J586">
            <v>6.5465393713544102E-4</v>
          </cell>
          <cell r="K586">
            <v>3.5300362369319101E-3</v>
          </cell>
          <cell r="L586">
            <v>9.4658070795506798E-4</v>
          </cell>
          <cell r="M586">
            <v>5.8170448407362301E-3</v>
          </cell>
          <cell r="N586">
            <v>1.5177384465393201E-3</v>
          </cell>
          <cell r="O586">
            <v>1.9023754543141299E-3</v>
          </cell>
        </row>
        <row r="587">
          <cell r="A587" t="str">
            <v>SCOM-SHSTG-NGAHP</v>
          </cell>
          <cell r="B587" t="str">
            <v>VAR_cap</v>
          </cell>
          <cell r="C587" t="str">
            <v>-</v>
          </cell>
          <cell r="D587">
            <v>7.1849519134560098E-3</v>
          </cell>
          <cell r="E587">
            <v>6.6125422662999429E-5</v>
          </cell>
          <cell r="F587">
            <v>2.3745221959246918E-4</v>
          </cell>
          <cell r="G587">
            <v>2.4557746500424981E-4</v>
          </cell>
          <cell r="H587">
            <v>2.1578059246275599E-3</v>
          </cell>
          <cell r="I587">
            <v>4.1495134638230464E-3</v>
          </cell>
          <cell r="J587">
            <v>4.1246845068686477E-3</v>
          </cell>
          <cell r="K587">
            <v>5.7041553056045181E-3</v>
          </cell>
          <cell r="L587">
            <v>3.8843466053470003E-3</v>
          </cell>
          <cell r="M587">
            <v>8.9765379952716998E-3</v>
          </cell>
          <cell r="N587">
            <v>6.4216383851844507E-3</v>
          </cell>
          <cell r="O587">
            <v>6.2835226090308307E-3</v>
          </cell>
        </row>
        <row r="588">
          <cell r="A588" t="str">
            <v>ITOT-SWHCONBR2</v>
          </cell>
          <cell r="B588" t="str">
            <v>VAR_fout</v>
          </cell>
          <cell r="C588" t="str">
            <v>ITOT-ELS</v>
          </cell>
          <cell r="G588">
            <v>2.5773888730536479E-3</v>
          </cell>
          <cell r="H588">
            <v>0.87939611176741994</v>
          </cell>
          <cell r="I588">
            <v>0.87994645241919123</v>
          </cell>
          <cell r="J588">
            <v>0.87992608348471335</v>
          </cell>
          <cell r="K588">
            <v>0.87973855677705148</v>
          </cell>
          <cell r="L588">
            <v>0.87996305158351162</v>
          </cell>
          <cell r="M588">
            <v>0.87988792354449485</v>
          </cell>
          <cell r="N588">
            <v>0.8799224788193335</v>
          </cell>
          <cell r="O588">
            <v>0.87976216460246626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ITOT-SWHC</v>
          </cell>
          <cell r="G589">
            <v>3.9841499593199509E-3</v>
          </cell>
          <cell r="H589">
            <v>1.3593780975601202</v>
          </cell>
          <cell r="I589">
            <v>1.3602288188883156</v>
          </cell>
          <cell r="J589">
            <v>1.3601973324136463</v>
          </cell>
          <cell r="K589">
            <v>1.3599074520108425</v>
          </cell>
          <cell r="L589">
            <v>1.360254478019753</v>
          </cell>
          <cell r="M589">
            <v>1.3601383444487873</v>
          </cell>
          <cell r="N589">
            <v>1.3601917602907991</v>
          </cell>
          <cell r="O589">
            <v>1.3599439451910724</v>
          </cell>
        </row>
        <row r="590">
          <cell r="A590" t="str">
            <v>ITOT-SWHCONBR2</v>
          </cell>
          <cell r="B590" t="str">
            <v>VAR_fin</v>
          </cell>
          <cell r="C590" t="str">
            <v>CON</v>
          </cell>
          <cell r="G590">
            <v>6.5615388323735924E-3</v>
          </cell>
          <cell r="H590">
            <v>2.2387742093275382</v>
          </cell>
          <cell r="I590">
            <v>2.240175271307506</v>
          </cell>
          <cell r="J590">
            <v>2.2401234158983598</v>
          </cell>
          <cell r="K590">
            <v>2.2396460087878953</v>
          </cell>
          <cell r="L590">
            <v>2.2402175296032616</v>
          </cell>
          <cell r="M590">
            <v>2.2400262679932816</v>
          </cell>
          <cell r="N590">
            <v>2.2401142391101332</v>
          </cell>
          <cell r="O590">
            <v>2.2397061097935373</v>
          </cell>
        </row>
        <row r="591">
          <cell r="A591" t="str">
            <v>ITOT-SWHCONBR2</v>
          </cell>
          <cell r="B591" t="str">
            <v>VAR_ncap</v>
          </cell>
          <cell r="C591" t="str">
            <v>-</v>
          </cell>
          <cell r="G591">
            <v>3.5572410092645803E-4</v>
          </cell>
          <cell r="H591">
            <v>0.121420806949017</v>
          </cell>
          <cell r="I591">
            <v>1.41474369535375E-4</v>
          </cell>
          <cell r="J591">
            <v>2.9217358697447798E-4</v>
          </cell>
          <cell r="K591">
            <v>0.121400338310699</v>
          </cell>
          <cell r="L591">
            <v>1.78404796415878E-4</v>
          </cell>
          <cell r="M591">
            <v>2.7137781172415702E-4</v>
          </cell>
          <cell r="N591">
            <v>9.9955739281983105E-2</v>
          </cell>
          <cell r="O591">
            <v>2.1612870438600999E-2</v>
          </cell>
        </row>
        <row r="592">
          <cell r="A592" t="str">
            <v>ITOT-SWHCONBR2</v>
          </cell>
          <cell r="B592" t="str">
            <v>VAR_cap</v>
          </cell>
          <cell r="C592" t="str">
            <v>-</v>
          </cell>
          <cell r="G592">
            <v>3.5572410092645803E-4</v>
          </cell>
          <cell r="H592">
            <v>0.121776531049943</v>
          </cell>
          <cell r="I592">
            <v>0.121850330026469</v>
          </cell>
          <cell r="J592">
            <v>0.121854454905527</v>
          </cell>
          <cell r="K592">
            <v>0.121833986267209</v>
          </cell>
          <cell r="L592">
            <v>0.121853943143282</v>
          </cell>
          <cell r="M592">
            <v>0.121850120918839</v>
          </cell>
          <cell r="N592">
            <v>0.121851626533372</v>
          </cell>
          <cell r="O592">
            <v>0.121839987532308</v>
          </cell>
        </row>
        <row r="593">
          <cell r="A593" t="str">
            <v>RHES-SHCONBR1</v>
          </cell>
          <cell r="B593" t="str">
            <v>VAR_fout</v>
          </cell>
          <cell r="C593" t="str">
            <v>RHES-SHCON</v>
          </cell>
          <cell r="D593">
            <v>0.56353510756637537</v>
          </cell>
          <cell r="E593">
            <v>1.1276128890593784</v>
          </cell>
          <cell r="F593">
            <v>1.1275877718002263</v>
          </cell>
          <cell r="G593">
            <v>1.1288403388813637</v>
          </cell>
          <cell r="H593">
            <v>4.3528996000753839</v>
          </cell>
          <cell r="I593">
            <v>6.4137229316236022</v>
          </cell>
          <cell r="J593">
            <v>6.4136874932128318</v>
          </cell>
          <cell r="K593">
            <v>6.4141500923408783</v>
          </cell>
          <cell r="L593">
            <v>6.4142275483067932</v>
          </cell>
          <cell r="M593">
            <v>6.4141572941860829</v>
          </cell>
          <cell r="N593">
            <v>6.3628572892416964</v>
          </cell>
          <cell r="O593">
            <v>4.050041955127055</v>
          </cell>
        </row>
        <row r="594">
          <cell r="A594" t="str">
            <v>RHES-SHCONBR1</v>
          </cell>
          <cell r="B594" t="str">
            <v>VAR_fin</v>
          </cell>
          <cell r="C594" t="str">
            <v>CON</v>
          </cell>
          <cell r="D594">
            <v>0.56353510756637537</v>
          </cell>
          <cell r="E594">
            <v>1.1276128890593784</v>
          </cell>
          <cell r="F594">
            <v>1.1275877718002263</v>
          </cell>
          <cell r="G594">
            <v>1.1288403388813637</v>
          </cell>
          <cell r="H594">
            <v>4.3528996000753839</v>
          </cell>
          <cell r="I594">
            <v>6.4137229316236022</v>
          </cell>
          <cell r="J594">
            <v>6.4136874932128318</v>
          </cell>
          <cell r="K594">
            <v>6.4141500923408783</v>
          </cell>
          <cell r="L594">
            <v>6.4142275483067932</v>
          </cell>
          <cell r="M594">
            <v>6.4141572941860829</v>
          </cell>
          <cell r="N594">
            <v>6.3628572892416964</v>
          </cell>
          <cell r="O594">
            <v>4.050041955127055</v>
          </cell>
        </row>
        <row r="595">
          <cell r="A595" t="str">
            <v>RHES-SHCONBR1</v>
          </cell>
          <cell r="B595" t="str">
            <v>VAR_ncap</v>
          </cell>
          <cell r="C595" t="str">
            <v>-</v>
          </cell>
          <cell r="D595">
            <v>4.5549618001845503E-2</v>
          </cell>
          <cell r="E595">
            <v>4.5549481690124398E-2</v>
          </cell>
          <cell r="F595">
            <v>2.2640604654512999E-5</v>
          </cell>
          <cell r="G595">
            <v>9.4594682878446806E-5</v>
          </cell>
          <cell r="H595">
            <v>0.26047506083021899</v>
          </cell>
          <cell r="I595">
            <v>0.16649244015408901</v>
          </cell>
          <cell r="J595">
            <v>3.24993488956926E-7</v>
          </cell>
          <cell r="K595">
            <v>4.4815804010956903E-2</v>
          </cell>
          <cell r="L595">
            <v>4.6741784732669503E-2</v>
          </cell>
          <cell r="M595">
            <v>1.35862042326308E-5</v>
          </cell>
          <cell r="N595">
            <v>0.23593468463084499</v>
          </cell>
          <cell r="O595">
            <v>1.48143022827174E-7</v>
          </cell>
        </row>
        <row r="596">
          <cell r="A596" t="str">
            <v>RHES-SHCONBR1</v>
          </cell>
          <cell r="B596" t="str">
            <v>VAR_cap</v>
          </cell>
          <cell r="C596" t="str">
            <v>-</v>
          </cell>
          <cell r="D596">
            <v>4.5549618001845503E-2</v>
          </cell>
          <cell r="E596">
            <v>9.1099099691969901E-2</v>
          </cell>
          <cell r="F596">
            <v>9.1121740296624398E-2</v>
          </cell>
          <cell r="G596">
            <v>9.1216334979502905E-2</v>
          </cell>
          <cell r="H596">
            <v>0.35169139580972197</v>
          </cell>
          <cell r="I596">
            <v>0.51818383596381001</v>
          </cell>
          <cell r="J596">
            <v>0.51818416095729902</v>
          </cell>
          <cell r="K596">
            <v>0.51820014129451097</v>
          </cell>
          <cell r="L596">
            <v>0.51860150213717704</v>
          </cell>
          <cell r="M596">
            <v>0.51853900092565497</v>
          </cell>
          <cell r="N596">
            <v>0.51407008199106696</v>
          </cell>
          <cell r="O596">
            <v>0.32750633271521501</v>
          </cell>
        </row>
        <row r="597">
          <cell r="A597" t="str">
            <v>ITOT-SWHCONBR3</v>
          </cell>
          <cell r="B597" t="str">
            <v>VAR_fout</v>
          </cell>
          <cell r="C597" t="str">
            <v>ITOT-ELS</v>
          </cell>
          <cell r="G597">
            <v>2.0176480481452681E-3</v>
          </cell>
          <cell r="H597">
            <v>9.6614641465627357E-3</v>
          </cell>
          <cell r="I597">
            <v>1.0160364747126784</v>
          </cell>
          <cell r="J597">
            <v>2.2229385428120203</v>
          </cell>
          <cell r="K597">
            <v>2.2949999171257924</v>
          </cell>
          <cell r="L597">
            <v>2.2986155671228921</v>
          </cell>
          <cell r="M597">
            <v>2.276955199440204</v>
          </cell>
          <cell r="N597">
            <v>2.2886943030893292</v>
          </cell>
          <cell r="O597">
            <v>2.2904332107729162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ITOT-SWHC</v>
          </cell>
          <cell r="G598">
            <v>4.00413700584325E-3</v>
          </cell>
          <cell r="H598">
            <v>1.9173723660794898E-2</v>
          </cell>
          <cell r="I598">
            <v>2.0163820203545391</v>
          </cell>
          <cell r="J598">
            <v>4.4115476379396839</v>
          </cell>
          <cell r="K598">
            <v>4.5545575230615949</v>
          </cell>
          <cell r="L598">
            <v>4.5617329855843369</v>
          </cell>
          <cell r="M598">
            <v>4.5187467571991942</v>
          </cell>
          <cell r="N598">
            <v>4.5420436743102277</v>
          </cell>
          <cell r="O598">
            <v>4.5454946352506145</v>
          </cell>
        </row>
        <row r="599">
          <cell r="A599" t="str">
            <v>ITOT-SWHCONBR3</v>
          </cell>
          <cell r="B599" t="str">
            <v>VAR_fin</v>
          </cell>
          <cell r="C599" t="str">
            <v>CON</v>
          </cell>
          <cell r="G599">
            <v>6.0217850539885176E-3</v>
          </cell>
          <cell r="H599">
            <v>2.8835187807357596E-2</v>
          </cell>
          <cell r="I599">
            <v>3.0324184950672177</v>
          </cell>
          <cell r="J599">
            <v>6.6344861807517024</v>
          </cell>
          <cell r="K599">
            <v>6.8495574401873975</v>
          </cell>
          <cell r="L599">
            <v>6.8603485527072303</v>
          </cell>
          <cell r="M599">
            <v>6.795701956639399</v>
          </cell>
          <cell r="N599">
            <v>6.8307379773995658</v>
          </cell>
          <cell r="O599">
            <v>6.8359278460235258</v>
          </cell>
        </row>
        <row r="600">
          <cell r="A600" t="str">
            <v>ITOT-SWHCONBR3</v>
          </cell>
          <cell r="B600" t="str">
            <v>VAR_ncap</v>
          </cell>
          <cell r="C600" t="str">
            <v>-</v>
          </cell>
          <cell r="G600">
            <v>3.2635505912351898E-4</v>
          </cell>
          <cell r="H600">
            <v>1.24136103874395E-3</v>
          </cell>
          <cell r="I600">
            <v>0.163432323063774</v>
          </cell>
          <cell r="J600">
            <v>0.196207396940697</v>
          </cell>
          <cell r="K600">
            <v>1.29500402958887E-2</v>
          </cell>
          <cell r="L600">
            <v>0.164863111877045</v>
          </cell>
          <cell r="M600">
            <v>0.191820461705309</v>
          </cell>
          <cell r="N600">
            <v>6.4816015118704898E-2</v>
          </cell>
          <cell r="O600">
            <v>0.115208326825369</v>
          </cell>
        </row>
        <row r="601">
          <cell r="A601" t="str">
            <v>ITOT-SWHCONBR3</v>
          </cell>
          <cell r="B601" t="str">
            <v>VAR_cap</v>
          </cell>
          <cell r="C601" t="str">
            <v>-</v>
          </cell>
          <cell r="G601">
            <v>3.2635505912351898E-4</v>
          </cell>
          <cell r="H601">
            <v>1.56771609786747E-3</v>
          </cell>
          <cell r="I601">
            <v>0.16493795113659801</v>
          </cell>
          <cell r="J601">
            <v>0.36088108104321398</v>
          </cell>
          <cell r="K601">
            <v>0.37258976030035901</v>
          </cell>
          <cell r="L601">
            <v>0.37313600887921999</v>
          </cell>
          <cell r="M601">
            <v>0.36963361387824201</v>
          </cell>
          <cell r="N601">
            <v>0.37152946124679898</v>
          </cell>
          <cell r="O601">
            <v>0.37184480364938299</v>
          </cell>
        </row>
        <row r="602">
          <cell r="A602" t="str">
            <v>ITOT-ELCSPECADV</v>
          </cell>
          <cell r="B602" t="str">
            <v>VAR_fout</v>
          </cell>
          <cell r="C602" t="str">
            <v>ITOT-ELS</v>
          </cell>
          <cell r="G602">
            <v>6.210483368620818E-3</v>
          </cell>
          <cell r="H602">
            <v>1.0476676191147515E-2</v>
          </cell>
          <cell r="I602">
            <v>1.5699193837935711E-2</v>
          </cell>
          <cell r="J602">
            <v>0.38013922124131699</v>
          </cell>
          <cell r="K602">
            <v>0.49739989214204067</v>
          </cell>
          <cell r="L602">
            <v>0.48702124478144226</v>
          </cell>
          <cell r="M602">
            <v>0.42145534849817701</v>
          </cell>
          <cell r="N602">
            <v>0.41438069667875793</v>
          </cell>
          <cell r="O602">
            <v>9.5311099392852427E-2</v>
          </cell>
        </row>
        <row r="603">
          <cell r="A603" t="str">
            <v>ITOT-ELCSPECADV</v>
          </cell>
          <cell r="B603" t="str">
            <v>VAR_fin</v>
          </cell>
          <cell r="C603" t="str">
            <v>ITOT_ELC</v>
          </cell>
          <cell r="G603">
            <v>5.3474108191367137E-3</v>
          </cell>
          <cell r="H603">
            <v>8.7958199764869328E-3</v>
          </cell>
          <cell r="I603">
            <v>1.2859819753994705E-2</v>
          </cell>
          <cell r="J603">
            <v>0.2943572611598067</v>
          </cell>
          <cell r="K603">
            <v>0.36518521973853929</v>
          </cell>
          <cell r="L603">
            <v>0.35756533747309172</v>
          </cell>
          <cell r="M603">
            <v>0.30942761846707068</v>
          </cell>
          <cell r="N603">
            <v>0.30423349132699007</v>
          </cell>
          <cell r="O603">
            <v>6.9976301412950637E-2</v>
          </cell>
        </row>
        <row r="604">
          <cell r="A604" t="str">
            <v>ITOT-ELCSPECADV</v>
          </cell>
          <cell r="B604" t="str">
            <v>VAR_ncap</v>
          </cell>
          <cell r="C604" t="str">
            <v>-</v>
          </cell>
          <cell r="G604">
            <v>4.0273283324020502E-4</v>
          </cell>
          <cell r="H604">
            <v>4.4530951137528501E-4</v>
          </cell>
          <cell r="I604">
            <v>2.23104954128683E-4</v>
          </cell>
          <cell r="J604">
            <v>1.9615537497594201E-2</v>
          </cell>
          <cell r="K604">
            <v>6.3796292705824804E-3</v>
          </cell>
          <cell r="L604">
            <v>1.0519805372170299E-5</v>
          </cell>
          <cell r="M604">
            <v>1.60848934680694E-5</v>
          </cell>
          <cell r="N604">
            <v>1.2771071730931499E-5</v>
          </cell>
          <cell r="O604">
            <v>6.3920041214111101E-5</v>
          </cell>
        </row>
        <row r="605">
          <cell r="A605" t="str">
            <v>ITOT-ELCSPECADV</v>
          </cell>
          <cell r="B605" t="str">
            <v>VAR_cap</v>
          </cell>
          <cell r="C605" t="str">
            <v>-</v>
          </cell>
          <cell r="G605">
            <v>4.0273283324020502E-4</v>
          </cell>
          <cell r="H605">
            <v>8.4705917529425453E-4</v>
          </cell>
          <cell r="I605">
            <v>1.0677106096614454E-3</v>
          </cell>
          <cell r="J605">
            <v>2.0679161760293909E-2</v>
          </cell>
          <cell r="K605">
            <v>2.7051757423376562E-2</v>
          </cell>
          <cell r="L605">
            <v>2.6610316406930099E-2</v>
          </cell>
          <cell r="M605">
            <v>2.6173275995071698E-2</v>
          </cell>
          <cell r="N605">
            <v>2.291942617484399E-2</v>
          </cell>
          <cell r="O605">
            <v>6.4539905222539412E-3</v>
          </cell>
        </row>
        <row r="606">
          <cell r="A606" t="str">
            <v>RHES-SHELCBR</v>
          </cell>
          <cell r="B606" t="str">
            <v>VAR_fout</v>
          </cell>
          <cell r="C606" t="str">
            <v>RHES-SHAELCB</v>
          </cell>
          <cell r="D606">
            <v>4.2800000064368495</v>
          </cell>
          <cell r="E606">
            <v>3.7226603257649025</v>
          </cell>
          <cell r="F606">
            <v>3.6995024678195416</v>
          </cell>
          <cell r="G606">
            <v>2.5225656575067523</v>
          </cell>
          <cell r="H606">
            <v>1.222507690144029</v>
          </cell>
          <cell r="I606">
            <v>0.74586836949472679</v>
          </cell>
          <cell r="J606">
            <v>0.48280320807628907</v>
          </cell>
          <cell r="K606">
            <v>0.99907866627605646</v>
          </cell>
          <cell r="L606">
            <v>0.76586705062358773</v>
          </cell>
          <cell r="M606">
            <v>0.43409313464928151</v>
          </cell>
          <cell r="N606">
            <v>1.6524240986690821</v>
          </cell>
          <cell r="O606">
            <v>0.96185070484925661</v>
          </cell>
        </row>
        <row r="607">
          <cell r="A607" t="str">
            <v>RHES-SHELCBR</v>
          </cell>
          <cell r="B607" t="str">
            <v>VAR_fin</v>
          </cell>
          <cell r="C607" t="str">
            <v>RHES_ELC</v>
          </cell>
          <cell r="D607">
            <v>4.5052631646703647</v>
          </cell>
          <cell r="E607">
            <v>3.9185898165946327</v>
          </cell>
          <cell r="F607">
            <v>3.8942131240205704</v>
          </cell>
          <cell r="G607">
            <v>2.6553322710597431</v>
          </cell>
          <cell r="H607">
            <v>1.2868502001516082</v>
          </cell>
          <cell r="I607">
            <v>0.78512459946813384</v>
          </cell>
          <cell r="J607">
            <v>0.50821390323819893</v>
          </cell>
          <cell r="K607">
            <v>1.0516617539747959</v>
          </cell>
          <cell r="L607">
            <v>0.80617584276167087</v>
          </cell>
          <cell r="M607">
            <v>0.45694014173608566</v>
          </cell>
          <cell r="N607">
            <v>1.7393937880727171</v>
          </cell>
          <cell r="O607">
            <v>1.0124744261571121</v>
          </cell>
        </row>
        <row r="608">
          <cell r="A608" t="str">
            <v>RHES-SHELCBR</v>
          </cell>
          <cell r="B608" t="str">
            <v>VAR_ncap</v>
          </cell>
          <cell r="C608" t="str">
            <v>-</v>
          </cell>
          <cell r="D608">
            <v>1.74813879089207E-7</v>
          </cell>
          <cell r="E608">
            <v>1.29820429881434E-5</v>
          </cell>
          <cell r="F608">
            <v>1.9064328020805999E-5</v>
          </cell>
          <cell r="G608">
            <v>8.0865486177959408E-6</v>
          </cell>
          <cell r="H608">
            <v>1.11937993204296E-2</v>
          </cell>
          <cell r="I608">
            <v>5.0899608155552403E-2</v>
          </cell>
          <cell r="J608">
            <v>1.02011332594221E-5</v>
          </cell>
          <cell r="K608">
            <v>5.19526585125651E-2</v>
          </cell>
          <cell r="L608">
            <v>3.8660565633026498E-3</v>
          </cell>
          <cell r="M608">
            <v>7.9264496139944794E-5</v>
          </cell>
          <cell r="N608">
            <v>0.142668123893401</v>
          </cell>
          <cell r="O608">
            <v>1.7628628270154E-3</v>
          </cell>
        </row>
        <row r="609">
          <cell r="A609" t="str">
            <v>RHES-SHELCBR</v>
          </cell>
          <cell r="B609" t="str">
            <v>VAR_cap</v>
          </cell>
          <cell r="C609" t="str">
            <v>-</v>
          </cell>
          <cell r="D609">
            <v>0.34576947469021208</v>
          </cell>
          <cell r="E609">
            <v>0.34578049937481192</v>
          </cell>
          <cell r="F609">
            <v>0.34579301387339439</v>
          </cell>
          <cell r="G609">
            <v>0.34579145089908792</v>
          </cell>
          <cell r="H609">
            <v>0.1008831858154646</v>
          </cell>
          <cell r="I609">
            <v>6.2098159645059721E-2</v>
          </cell>
          <cell r="J609">
            <v>6.2048306534057615E-2</v>
          </cell>
          <cell r="K609">
            <v>0.102853786430355</v>
          </cell>
          <cell r="L609">
            <v>6.3639168820281977E-2</v>
          </cell>
          <cell r="M609">
            <v>5.5878273477270771E-2</v>
          </cell>
          <cell r="N609">
            <v>0.15457614129838779</v>
          </cell>
          <cell r="O609">
            <v>0.1444964334660209</v>
          </cell>
        </row>
        <row r="610">
          <cell r="A610" t="str">
            <v>RHSA-WHELCBR</v>
          </cell>
          <cell r="B610" t="str">
            <v>VAR_fout</v>
          </cell>
          <cell r="C610" t="str">
            <v>RHSA-WHAELCB</v>
          </cell>
          <cell r="D610">
            <v>6.644719238875231</v>
          </cell>
          <cell r="E610">
            <v>6.9687334083751304</v>
          </cell>
          <cell r="F610">
            <v>5.979732902048462</v>
          </cell>
          <cell r="G610">
            <v>4.4872645381212779</v>
          </cell>
          <cell r="H610">
            <v>2.1105927240788862</v>
          </cell>
          <cell r="I610">
            <v>1.3085237983641866</v>
          </cell>
          <cell r="J610">
            <v>0.86601293060247797</v>
          </cell>
          <cell r="K610">
            <v>1.0296626803267135</v>
          </cell>
          <cell r="L610">
            <v>1.3700438795677445</v>
          </cell>
          <cell r="M610">
            <v>1.8129535761366471</v>
          </cell>
          <cell r="N610">
            <v>2.704160933325118</v>
          </cell>
          <cell r="O610">
            <v>1.186003081259801</v>
          </cell>
        </row>
        <row r="611">
          <cell r="A611" t="str">
            <v>RHSA-WHELCBR</v>
          </cell>
          <cell r="B611" t="str">
            <v>VAR_fin</v>
          </cell>
          <cell r="C611" t="str">
            <v>RHSA_ELC</v>
          </cell>
          <cell r="D611">
            <v>8.4110370112344697</v>
          </cell>
          <cell r="E611">
            <v>8.798905818655463</v>
          </cell>
          <cell r="F611">
            <v>7.5216766063502591</v>
          </cell>
          <cell r="G611">
            <v>5.609080672651598</v>
          </cell>
          <cell r="H611">
            <v>2.6218543156259431</v>
          </cell>
          <cell r="I611">
            <v>1.6154614794619586</v>
          </cell>
          <cell r="J611">
            <v>1.0625925528864764</v>
          </cell>
          <cell r="K611">
            <v>1.2556861955203835</v>
          </cell>
          <cell r="L611">
            <v>1.6707852189850549</v>
          </cell>
          <cell r="M611">
            <v>2.2109189952885968</v>
          </cell>
          <cell r="N611">
            <v>3.2977572357623375</v>
          </cell>
          <cell r="O611">
            <v>1.4463452210485375</v>
          </cell>
        </row>
        <row r="612">
          <cell r="A612" t="str">
            <v>RHSA-WHELCBR</v>
          </cell>
          <cell r="B612" t="str">
            <v>VAR_ncap</v>
          </cell>
          <cell r="C612" t="str">
            <v>-</v>
          </cell>
          <cell r="D612">
            <v>8.7853848179481701E-5</v>
          </cell>
          <cell r="E612">
            <v>3.5370026198761603E-2</v>
          </cell>
          <cell r="F612">
            <v>2.0765727707670099E-5</v>
          </cell>
          <cell r="G612">
            <v>2.6741022321042401E-5</v>
          </cell>
          <cell r="H612">
            <v>7.0564815322114602E-2</v>
          </cell>
          <cell r="I612">
            <v>3.20919918988017E-2</v>
          </cell>
          <cell r="J612">
            <v>1.223441780684E-5</v>
          </cell>
          <cell r="K612">
            <v>6.2566015546543605E-2</v>
          </cell>
          <cell r="L612">
            <v>4.8071064377693602E-2</v>
          </cell>
          <cell r="M612">
            <v>5.0133324583096002E-2</v>
          </cell>
          <cell r="N612">
            <v>9.5292217339402102E-2</v>
          </cell>
          <cell r="O612">
            <v>2.5711929467248798E-3</v>
          </cell>
        </row>
        <row r="613">
          <cell r="A613" t="str">
            <v>RHSA-WHELCBR</v>
          </cell>
          <cell r="B613" t="str">
            <v>VAR_cap</v>
          </cell>
          <cell r="C613" t="str">
            <v>-</v>
          </cell>
          <cell r="D613">
            <v>0.43765644262185649</v>
          </cell>
          <cell r="E613">
            <v>0.47302292949103975</v>
          </cell>
          <cell r="F613">
            <v>0.4730260418693536</v>
          </cell>
          <cell r="G613">
            <v>0.47302486684222328</v>
          </cell>
          <cell r="H613">
            <v>0.20220167942882486</v>
          </cell>
          <cell r="I613">
            <v>0.10267145725443293</v>
          </cell>
          <cell r="J613">
            <v>0.10223779450283638</v>
          </cell>
          <cell r="K613">
            <v>9.4653637524698464E-2</v>
          </cell>
          <cell r="L613">
            <v>0.11556144920706225</v>
          </cell>
          <cell r="M613">
            <v>0.16075256610085584</v>
          </cell>
          <cell r="N613">
            <v>0.18931562069060193</v>
          </cell>
          <cell r="O613">
            <v>0.14793999021906756</v>
          </cell>
        </row>
        <row r="614">
          <cell r="A614" t="str">
            <v>ITOT-SWHLTHDH</v>
          </cell>
          <cell r="B614" t="str">
            <v>VAR_fout</v>
          </cell>
          <cell r="C614" t="str">
            <v>ITOT-SWH</v>
          </cell>
          <cell r="D614">
            <v>6.5822941908195682</v>
          </cell>
          <cell r="E614">
            <v>7.0678715909175169</v>
          </cell>
          <cell r="F614">
            <v>6.8712369305996477</v>
          </cell>
          <cell r="G614">
            <v>7.2919225678315431</v>
          </cell>
          <cell r="H614">
            <v>7.0716301373117334</v>
          </cell>
          <cell r="I614">
            <v>7.2198860339558477</v>
          </cell>
          <cell r="J614">
            <v>6.7304310212238043</v>
          </cell>
          <cell r="K614">
            <v>7.6180299003512735</v>
          </cell>
          <cell r="L614">
            <v>7.5515355887250051</v>
          </cell>
          <cell r="M614">
            <v>7.0758304238704071</v>
          </cell>
          <cell r="N614">
            <v>6.0233364664498392</v>
          </cell>
          <cell r="O614">
            <v>6.0019543212485829</v>
          </cell>
        </row>
        <row r="615">
          <cell r="A615" t="str">
            <v>ITOT-SWHLTHDH</v>
          </cell>
          <cell r="B615" t="str">
            <v>VAR_fin</v>
          </cell>
          <cell r="C615" t="str">
            <v>ITOT_LTH_DH</v>
          </cell>
          <cell r="D615">
            <v>7.1200250982922642</v>
          </cell>
          <cell r="E615">
            <v>7.6289309076827063</v>
          </cell>
          <cell r="F615">
            <v>7.3929856816048272</v>
          </cell>
          <cell r="G615">
            <v>7.8040494934774403</v>
          </cell>
          <cell r="H615">
            <v>7.528400593936035</v>
          </cell>
          <cell r="I615">
            <v>7.6459385256255761</v>
          </cell>
          <cell r="J615">
            <v>7.1060674087332103</v>
          </cell>
          <cell r="K615">
            <v>8.0189788424750272</v>
          </cell>
          <cell r="L615">
            <v>7.948984830236852</v>
          </cell>
          <cell r="M615">
            <v>7.4482425514425366</v>
          </cell>
          <cell r="N615">
            <v>6.3403541752103587</v>
          </cell>
          <cell r="O615">
            <v>6.3178466539458764</v>
          </cell>
        </row>
        <row r="616">
          <cell r="A616" t="str">
            <v>ITOT-SWHLTHDH</v>
          </cell>
          <cell r="B616" t="str">
            <v>VAR_fin</v>
          </cell>
          <cell r="C616" t="str">
            <v>ITOTLTHDHC</v>
          </cell>
          <cell r="D616">
            <v>6.5822941908195682</v>
          </cell>
          <cell r="E616">
            <v>7.0678715909175169</v>
          </cell>
          <cell r="F616">
            <v>6.8712369305996477</v>
          </cell>
          <cell r="G616">
            <v>7.2919225678315431</v>
          </cell>
          <cell r="H616">
            <v>7.0716301373117334</v>
          </cell>
          <cell r="I616">
            <v>7.2198860339558477</v>
          </cell>
          <cell r="J616">
            <v>6.7304310212238043</v>
          </cell>
          <cell r="K616">
            <v>7.6180299003512735</v>
          </cell>
          <cell r="L616">
            <v>7.5515355887250051</v>
          </cell>
          <cell r="M616">
            <v>7.0758304238704071</v>
          </cell>
          <cell r="N616">
            <v>6.0233364664498392</v>
          </cell>
          <cell r="O616">
            <v>6.0019543212485829</v>
          </cell>
        </row>
        <row r="617">
          <cell r="A617" t="str">
            <v>ITOT-SWHLTHDH</v>
          </cell>
          <cell r="B617" t="str">
            <v>VAR_ncap</v>
          </cell>
          <cell r="C617" t="str">
            <v>-</v>
          </cell>
          <cell r="E617">
            <v>0.185193469107401</v>
          </cell>
          <cell r="F617">
            <v>0.24046216619338601</v>
          </cell>
          <cell r="G617">
            <v>0.19701745237873999</v>
          </cell>
          <cell r="H617">
            <v>0.24555760397139401</v>
          </cell>
          <cell r="I617">
            <v>0.37711617178488599</v>
          </cell>
          <cell r="J617">
            <v>0.305570246199239</v>
          </cell>
          <cell r="K617">
            <v>0.37555021622667001</v>
          </cell>
          <cell r="L617">
            <v>0.373253054903952</v>
          </cell>
          <cell r="M617">
            <v>0.31406163280167099</v>
          </cell>
          <cell r="N617">
            <v>0.309677114776787</v>
          </cell>
          <cell r="O617">
            <v>0.29906945871087998</v>
          </cell>
        </row>
        <row r="618">
          <cell r="A618" t="str">
            <v>ITOT-SWHLTHDH</v>
          </cell>
          <cell r="B618" t="str">
            <v>VAR_cap</v>
          </cell>
          <cell r="C618" t="str">
            <v>-</v>
          </cell>
          <cell r="D618">
            <v>0.79547229253225304</v>
          </cell>
          <cell r="E618">
            <v>0.58355074648619309</v>
          </cell>
          <cell r="F618">
            <v>0.638046116099799</v>
          </cell>
          <cell r="G618">
            <v>0.6187981164878481</v>
          </cell>
          <cell r="H618">
            <v>0.51381025564355309</v>
          </cell>
          <cell r="I618">
            <v>0.60149528681687703</v>
          </cell>
          <cell r="J618">
            <v>0.67098050333422798</v>
          </cell>
          <cell r="K618">
            <v>0.68305644541744204</v>
          </cell>
          <cell r="L618">
            <v>0.73394747325130894</v>
          </cell>
          <cell r="M618">
            <v>0.63697204598093993</v>
          </cell>
          <cell r="N618">
            <v>0.57209210670634403</v>
          </cell>
          <cell r="O618">
            <v>0.57299430911844795</v>
          </cell>
        </row>
        <row r="619">
          <cell r="A619" t="str">
            <v>RHES-SHCONBR2</v>
          </cell>
          <cell r="B619" t="str">
            <v>VAR_fout</v>
          </cell>
          <cell r="C619" t="str">
            <v>RHES-SHCON</v>
          </cell>
          <cell r="D619">
            <v>0.41013244037279067</v>
          </cell>
          <cell r="E619">
            <v>0.82063593922904432</v>
          </cell>
          <cell r="F619">
            <v>0.82058279729754868</v>
          </cell>
          <cell r="G619">
            <v>0.82134051028583277</v>
          </cell>
          <cell r="H619">
            <v>2.8094458022109174</v>
          </cell>
          <cell r="I619">
            <v>4.3092418946802535</v>
          </cell>
          <cell r="J619">
            <v>4.3092338533550301</v>
          </cell>
          <cell r="K619">
            <v>4.6679785773419704</v>
          </cell>
          <cell r="L619">
            <v>4.668060113054219</v>
          </cell>
          <cell r="M619">
            <v>4.6679870922027256</v>
          </cell>
          <cell r="N619">
            <v>3.4255730534613398</v>
          </cell>
          <cell r="O619">
            <v>1.8070280639694991</v>
          </cell>
        </row>
        <row r="620">
          <cell r="A620" t="str">
            <v>RHES-SHCONBR2</v>
          </cell>
          <cell r="B620" t="str">
            <v>VAR_fin</v>
          </cell>
          <cell r="C620" t="str">
            <v>CON</v>
          </cell>
          <cell r="D620">
            <v>0.41013244037279067</v>
          </cell>
          <cell r="E620">
            <v>0.82063593922904432</v>
          </cell>
          <cell r="F620">
            <v>0.82058279729754868</v>
          </cell>
          <cell r="G620">
            <v>0.82134051028583277</v>
          </cell>
          <cell r="H620">
            <v>2.8094458022109174</v>
          </cell>
          <cell r="I620">
            <v>4.3092418946802535</v>
          </cell>
          <cell r="J620">
            <v>4.3092338533550301</v>
          </cell>
          <cell r="K620">
            <v>4.6679785773419704</v>
          </cell>
          <cell r="L620">
            <v>4.668060113054219</v>
          </cell>
          <cell r="M620">
            <v>4.6679870922027256</v>
          </cell>
          <cell r="N620">
            <v>3.4255730534613398</v>
          </cell>
          <cell r="O620">
            <v>1.8070280639694991</v>
          </cell>
        </row>
        <row r="621">
          <cell r="A621" t="str">
            <v>RHES-SHCONBR2</v>
          </cell>
          <cell r="B621" t="str">
            <v>VAR_ncap</v>
          </cell>
          <cell r="C621" t="str">
            <v>-</v>
          </cell>
          <cell r="D621">
            <v>3.3149493620176503E-2</v>
          </cell>
          <cell r="E621">
            <v>3.31493570502722E-2</v>
          </cell>
          <cell r="F621">
            <v>1.50811889752378E-5</v>
          </cell>
          <cell r="G621">
            <v>5.64609567696696E-5</v>
          </cell>
          <cell r="H621">
            <v>0.160623953282753</v>
          </cell>
          <cell r="I621">
            <v>0.121167156635828</v>
          </cell>
          <cell r="J621">
            <v>3.24524281654329E-7</v>
          </cell>
          <cell r="K621">
            <v>6.1571073806381903E-2</v>
          </cell>
          <cell r="L621">
            <v>3.3977172666343203E-2</v>
          </cell>
          <cell r="M621">
            <v>1.26150019214341E-5</v>
          </cell>
          <cell r="N621">
            <v>5.0558447802497603E-2</v>
          </cell>
          <cell r="O621">
            <v>1.4843711648682199E-7</v>
          </cell>
        </row>
        <row r="622">
          <cell r="A622" t="str">
            <v>RHES-SHCONBR2</v>
          </cell>
          <cell r="B622" t="str">
            <v>VAR_cap</v>
          </cell>
          <cell r="C622" t="str">
            <v>-</v>
          </cell>
          <cell r="D622">
            <v>3.3149493620176503E-2</v>
          </cell>
          <cell r="E622">
            <v>6.6298850670448703E-2</v>
          </cell>
          <cell r="F622">
            <v>6.63139318594239E-2</v>
          </cell>
          <cell r="G622">
            <v>6.6370392816193599E-2</v>
          </cell>
          <cell r="H622">
            <v>0.226994346098947</v>
          </cell>
          <cell r="I622">
            <v>0.34816150273477497</v>
          </cell>
          <cell r="J622">
            <v>0.34816182725905598</v>
          </cell>
          <cell r="K622">
            <v>0.37712909491276297</v>
          </cell>
          <cell r="L622">
            <v>0.37738557126768901</v>
          </cell>
          <cell r="M622">
            <v>0.37735229591750902</v>
          </cell>
          <cell r="N622">
            <v>0.27676809925752699</v>
          </cell>
          <cell r="O622">
            <v>0.146119782238542</v>
          </cell>
        </row>
        <row r="623">
          <cell r="A623" t="str">
            <v>ITOT-SWHCONBR4</v>
          </cell>
          <cell r="B623" t="str">
            <v>VAR_fout</v>
          </cell>
          <cell r="C623" t="str">
            <v>ITOT-ELS</v>
          </cell>
          <cell r="H623">
            <v>0.38742240883514795</v>
          </cell>
          <cell r="I623">
            <v>0.38771519141472172</v>
          </cell>
          <cell r="J623">
            <v>0.38774191430622929</v>
          </cell>
          <cell r="K623">
            <v>0.37625317937347152</v>
          </cell>
          <cell r="L623">
            <v>0.37619542895230024</v>
          </cell>
          <cell r="M623">
            <v>0.37937041234863433</v>
          </cell>
          <cell r="N623">
            <v>0.37796969501460526</v>
          </cell>
          <cell r="O623">
            <v>0.37201424477620104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ITOT-SWHC</v>
          </cell>
          <cell r="H624">
            <v>4.1634498068379511</v>
          </cell>
          <cell r="I624">
            <v>4.1665962060822199</v>
          </cell>
          <cell r="J624">
            <v>4.1668833846628726</v>
          </cell>
          <cell r="K624">
            <v>4.0434192531470545</v>
          </cell>
          <cell r="L624">
            <v>4.042798636026335</v>
          </cell>
          <cell r="M624">
            <v>4.0769187171231565</v>
          </cell>
          <cell r="N624">
            <v>4.0618658544574924</v>
          </cell>
          <cell r="O624">
            <v>3.9978653795771937</v>
          </cell>
        </row>
        <row r="625">
          <cell r="A625" t="str">
            <v>ITOT-SWHCONBR4</v>
          </cell>
          <cell r="B625" t="str">
            <v>VAR_fin</v>
          </cell>
          <cell r="C625" t="str">
            <v>CON</v>
          </cell>
          <cell r="H625">
            <v>4.5508722156730954</v>
          </cell>
          <cell r="I625">
            <v>4.5543113974969449</v>
          </cell>
          <cell r="J625">
            <v>4.5546252989691043</v>
          </cell>
          <cell r="K625">
            <v>4.4196724325205237</v>
          </cell>
          <cell r="L625">
            <v>4.4189940649786363</v>
          </cell>
          <cell r="M625">
            <v>4.456289129471787</v>
          </cell>
          <cell r="N625">
            <v>4.4398355494720985</v>
          </cell>
          <cell r="O625">
            <v>4.3698796243533939</v>
          </cell>
        </row>
        <row r="626">
          <cell r="A626" t="str">
            <v>ITOT-SWHCONBR4</v>
          </cell>
          <cell r="B626" t="str">
            <v>VAR_ncap</v>
          </cell>
          <cell r="C626" t="str">
            <v>-</v>
          </cell>
          <cell r="H626">
            <v>0.247520682401526</v>
          </cell>
          <cell r="I626">
            <v>1.85332754404251E-4</v>
          </cell>
          <cell r="J626">
            <v>4.4819309626157001E-5</v>
          </cell>
          <cell r="K626">
            <v>0.240186973692809</v>
          </cell>
          <cell r="L626">
            <v>1.0319919606946801E-4</v>
          </cell>
          <cell r="M626">
            <v>2.1027238118219299E-3</v>
          </cell>
          <cell r="N626">
            <v>0.196774266378727</v>
          </cell>
          <cell r="O626">
            <v>3.8828769600981201E-2</v>
          </cell>
        </row>
        <row r="627">
          <cell r="A627" t="str">
            <v>ITOT-SWHCONBR4</v>
          </cell>
          <cell r="B627" t="str">
            <v>VAR_cap</v>
          </cell>
          <cell r="C627" t="str">
            <v>-</v>
          </cell>
          <cell r="H627">
            <v>0.247520682401526</v>
          </cell>
          <cell r="I627">
            <v>0.24770601515592999</v>
          </cell>
          <cell r="J627">
            <v>0.24775083446555601</v>
          </cell>
          <cell r="K627">
            <v>0.24041712575683899</v>
          </cell>
          <cell r="L627">
            <v>0.240357530978353</v>
          </cell>
          <cell r="M627">
            <v>0.24239289670069999</v>
          </cell>
          <cell r="N627">
            <v>0.24148985255135899</v>
          </cell>
          <cell r="O627">
            <v>0.237705759791531</v>
          </cell>
        </row>
        <row r="628">
          <cell r="A628" t="str">
            <v>D-ITOT_NKEV_GAS_ELC_CHP</v>
          </cell>
          <cell r="B628" t="str">
            <v>VAR_fout</v>
          </cell>
          <cell r="C628" t="str">
            <v>ITOT_ELC</v>
          </cell>
          <cell r="D628">
            <v>0.65349007004310811</v>
          </cell>
          <cell r="E628">
            <v>7.9686376386161051E-2</v>
          </cell>
          <cell r="F628">
            <v>5.0132068543739063E-2</v>
          </cell>
          <cell r="G628">
            <v>0.15015090180347737</v>
          </cell>
          <cell r="H628">
            <v>0.10247390630315079</v>
          </cell>
          <cell r="I628">
            <v>0.31719112457455895</v>
          </cell>
          <cell r="J628">
            <v>4.7508882818657797E-2</v>
          </cell>
          <cell r="K628">
            <v>0.16059099122999226</v>
          </cell>
          <cell r="L628">
            <v>0.64292993619495475</v>
          </cell>
          <cell r="M628">
            <v>0.54228333411942653</v>
          </cell>
          <cell r="N628">
            <v>0.64367026844038178</v>
          </cell>
          <cell r="O628">
            <v>0.62906428399127634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ELC5</v>
          </cell>
          <cell r="D629">
            <v>1.6520125262211045E-2</v>
          </cell>
          <cell r="E629">
            <v>8.7457681021335543E-3</v>
          </cell>
          <cell r="F629">
            <v>7.9622426349386967E-3</v>
          </cell>
          <cell r="G629">
            <v>4.8433129286745398E-3</v>
          </cell>
          <cell r="H629">
            <v>0.26763718453507918</v>
          </cell>
          <cell r="I629">
            <v>1.1532577454415013E-2</v>
          </cell>
          <cell r="J629">
            <v>6.4133487110833137E-2</v>
          </cell>
          <cell r="K629">
            <v>4.5078851665562664E-2</v>
          </cell>
          <cell r="L629">
            <v>2.7079189236215714E-2</v>
          </cell>
          <cell r="M629">
            <v>2.8754529856261354E-2</v>
          </cell>
          <cell r="N629">
            <v>2.6344535450382081E-2</v>
          </cell>
          <cell r="O629">
            <v>4.0951687343693852E-2</v>
          </cell>
        </row>
        <row r="630">
          <cell r="A630" t="str">
            <v>D-ITOT_NKEV_GAS_ELC_CHP</v>
          </cell>
          <cell r="B630" t="str">
            <v>VAR_fin</v>
          </cell>
          <cell r="C630" t="str">
            <v>ITOT_NKEV_GAS_ELC_CHP</v>
          </cell>
          <cell r="D630">
            <v>0.67001019530531947</v>
          </cell>
          <cell r="E630">
            <v>8.8432144488294645E-2</v>
          </cell>
          <cell r="F630">
            <v>5.8069212886414236E-2</v>
          </cell>
          <cell r="G630">
            <v>0.15496911643988834</v>
          </cell>
          <cell r="H630">
            <v>0.37011109083822974</v>
          </cell>
          <cell r="I630">
            <v>0.32872370202897433</v>
          </cell>
          <cell r="J630">
            <v>0.11164236992949093</v>
          </cell>
          <cell r="K630">
            <v>0.20566984289555465</v>
          </cell>
          <cell r="L630">
            <v>0.67000912543117019</v>
          </cell>
          <cell r="M630">
            <v>0.57103786397568801</v>
          </cell>
          <cell r="N630">
            <v>0.67001480389076395</v>
          </cell>
          <cell r="O630">
            <v>0.67001597133497015</v>
          </cell>
        </row>
        <row r="631">
          <cell r="A631" t="str">
            <v>SCOM-SHELCBR</v>
          </cell>
          <cell r="B631" t="str">
            <v>VAR_fout</v>
          </cell>
          <cell r="C631" t="str">
            <v>SCOM-SHAELCB</v>
          </cell>
          <cell r="D631">
            <v>2.394059192957446</v>
          </cell>
          <cell r="E631">
            <v>2.7062471395904106E-3</v>
          </cell>
          <cell r="F631">
            <v>1.9475101596594755</v>
          </cell>
          <cell r="G631">
            <v>1.6857524185006596</v>
          </cell>
          <cell r="H631">
            <v>1.4166658960092444</v>
          </cell>
          <cell r="I631">
            <v>1.1784795992141586</v>
          </cell>
          <cell r="J631">
            <v>0.88836679605841162</v>
          </cell>
          <cell r="K631">
            <v>0.67420674726851093</v>
          </cell>
          <cell r="L631">
            <v>1.1686365862929273</v>
          </cell>
          <cell r="M631">
            <v>1.5859200429108058</v>
          </cell>
          <cell r="N631">
            <v>0.99370547237525608</v>
          </cell>
          <cell r="O631">
            <v>0.70885722443095744</v>
          </cell>
        </row>
        <row r="632">
          <cell r="A632" t="str">
            <v>SCOM-SHELCBR</v>
          </cell>
          <cell r="B632" t="str">
            <v>VAR_fin</v>
          </cell>
          <cell r="C632" t="str">
            <v>SCOM_ELC</v>
          </cell>
          <cell r="D632">
            <v>2.6236265128300769</v>
          </cell>
          <cell r="E632">
            <v>2.9576471470933461E-3</v>
          </cell>
          <cell r="F632">
            <v>2.1197389492892258</v>
          </cell>
          <cell r="G632">
            <v>1.8224350470277393</v>
          </cell>
          <cell r="H632">
            <v>1.5212519688689867</v>
          </cell>
          <cell r="I632">
            <v>1.2570449058284359</v>
          </cell>
          <cell r="J632">
            <v>0.9413158103930187</v>
          </cell>
          <cell r="K632">
            <v>0.70969131291422172</v>
          </cell>
          <cell r="L632">
            <v>1.2301437750451871</v>
          </cell>
          <cell r="M632">
            <v>1.6693895188534789</v>
          </cell>
          <cell r="N632">
            <v>1.0460057603950068</v>
          </cell>
          <cell r="O632">
            <v>0.74616549940100718</v>
          </cell>
        </row>
        <row r="633">
          <cell r="A633" t="str">
            <v>SCOM-SHELCBR</v>
          </cell>
          <cell r="B633" t="str">
            <v>VAR_ncap</v>
          </cell>
          <cell r="C633" t="str">
            <v>-</v>
          </cell>
          <cell r="D633">
            <v>1.69754905087205E-5</v>
          </cell>
          <cell r="E633">
            <v>1.0465408789503599E-5</v>
          </cell>
          <cell r="F633">
            <v>0.150558020153337</v>
          </cell>
          <cell r="G633">
            <v>1.6372824353428201E-2</v>
          </cell>
          <cell r="H633">
            <v>1.8377045618871401E-4</v>
          </cell>
          <cell r="I633">
            <v>0.10839071751519901</v>
          </cell>
          <cell r="J633">
            <v>8.3222153554075905E-5</v>
          </cell>
          <cell r="K633">
            <v>2.00439492581513E-4</v>
          </cell>
          <cell r="L633">
            <v>0.119320670412446</v>
          </cell>
          <cell r="M633">
            <v>4.3337618530544401E-2</v>
          </cell>
          <cell r="N633">
            <v>4.1625716120839202E-4</v>
          </cell>
          <cell r="O633">
            <v>4.1988980966142002E-2</v>
          </cell>
        </row>
        <row r="634">
          <cell r="A634" t="str">
            <v>SCOM-SHELCBR</v>
          </cell>
          <cell r="B634" t="str">
            <v>VAR_cap</v>
          </cell>
          <cell r="C634" t="str">
            <v>-</v>
          </cell>
          <cell r="D634">
            <v>0.18500502384195072</v>
          </cell>
          <cell r="E634">
            <v>3.6897386281622979E-4</v>
          </cell>
          <cell r="F634">
            <v>0.15092279303064204</v>
          </cell>
          <cell r="G634">
            <v>0.167282370804063</v>
          </cell>
          <cell r="H634">
            <v>0.16704682083107217</v>
          </cell>
          <cell r="I634">
            <v>0.15340092937219374</v>
          </cell>
          <cell r="J634">
            <v>0.1086286828502051</v>
          </cell>
          <cell r="K634">
            <v>8.2018673653830199E-2</v>
          </cell>
          <cell r="L634">
            <v>0.1321212178472114</v>
          </cell>
          <cell r="M634">
            <v>0.16282317834356266</v>
          </cell>
          <cell r="N634">
            <v>0.12520867001157815</v>
          </cell>
          <cell r="O634">
            <v>8.5694411469911927E-2</v>
          </cell>
        </row>
        <row r="635">
          <cell r="A635" t="str">
            <v>RHES-SHCONBR3</v>
          </cell>
          <cell r="B635" t="str">
            <v>VAR_fout</v>
          </cell>
          <cell r="C635" t="str">
            <v>RHES-SHCON</v>
          </cell>
          <cell r="D635">
            <v>3.8139277774985997E-3</v>
          </cell>
          <cell r="E635">
            <v>0.68151727734213385</v>
          </cell>
          <cell r="F635">
            <v>0.68132564259488415</v>
          </cell>
          <cell r="G635">
            <v>0.68137856017357057</v>
          </cell>
          <cell r="H635">
            <v>0.68141061173626316</v>
          </cell>
          <cell r="I635">
            <v>0.68146605686865014</v>
          </cell>
          <cell r="J635">
            <v>0.68147322809130872</v>
          </cell>
          <cell r="K635">
            <v>0.45876093514854666</v>
          </cell>
          <cell r="L635">
            <v>0.73035678912340618</v>
          </cell>
          <cell r="M635">
            <v>0.73027782997471835</v>
          </cell>
          <cell r="N635">
            <v>0.73037812288233539</v>
          </cell>
          <cell r="O635">
            <v>0.72987590753189935</v>
          </cell>
        </row>
        <row r="636">
          <cell r="A636" t="str">
            <v>RHES-SHCONBR3</v>
          </cell>
          <cell r="B636" t="str">
            <v>VAR_fin</v>
          </cell>
          <cell r="C636" t="str">
            <v>CON</v>
          </cell>
          <cell r="D636">
            <v>3.8139277774985997E-3</v>
          </cell>
          <cell r="E636">
            <v>0.68151727734213385</v>
          </cell>
          <cell r="F636">
            <v>0.68132564259488415</v>
          </cell>
          <cell r="G636">
            <v>0.68137856017357057</v>
          </cell>
          <cell r="H636">
            <v>0.68141061173626316</v>
          </cell>
          <cell r="I636">
            <v>0.68146605686865014</v>
          </cell>
          <cell r="J636">
            <v>0.68147322809130872</v>
          </cell>
          <cell r="K636">
            <v>0.45876093514854666</v>
          </cell>
          <cell r="L636">
            <v>0.73035678912340618</v>
          </cell>
          <cell r="M636">
            <v>0.73027782997471835</v>
          </cell>
          <cell r="N636">
            <v>0.73037812288233539</v>
          </cell>
          <cell r="O636">
            <v>0.72987590753189935</v>
          </cell>
        </row>
        <row r="637">
          <cell r="A637" t="str">
            <v>RHES-SHCONBR3</v>
          </cell>
          <cell r="B637" t="str">
            <v>VAR_ncap</v>
          </cell>
          <cell r="C637" t="str">
            <v>-</v>
          </cell>
          <cell r="D637">
            <v>3.0642533830674301E-4</v>
          </cell>
          <cell r="E637">
            <v>5.4753212729926899E-2</v>
          </cell>
          <cell r="F637">
            <v>1.0621638485955901E-6</v>
          </cell>
          <cell r="G637">
            <v>4.92807315785717E-7</v>
          </cell>
          <cell r="H637">
            <v>5.4882297314680505E-7</v>
          </cell>
          <cell r="I637">
            <v>3.0611450498809901E-6</v>
          </cell>
          <cell r="J637">
            <v>1.8342699927815399E-7</v>
          </cell>
          <cell r="K637">
            <v>5.5350626650271696E-6</v>
          </cell>
          <cell r="L637">
            <v>5.9007556271143999E-2</v>
          </cell>
          <cell r="M637">
            <v>6.78471833796571E-7</v>
          </cell>
          <cell r="N637">
            <v>6.95364733123416E-7</v>
          </cell>
          <cell r="O637">
            <v>1.4086764457225299E-7</v>
          </cell>
        </row>
        <row r="638">
          <cell r="A638" t="str">
            <v>RHES-SHCONBR3</v>
          </cell>
          <cell r="B638" t="str">
            <v>VAR_cap</v>
          </cell>
          <cell r="C638" t="str">
            <v>-</v>
          </cell>
          <cell r="D638">
            <v>3.0642533830674301E-4</v>
          </cell>
          <cell r="E638">
            <v>5.5059638068233697E-2</v>
          </cell>
          <cell r="F638">
            <v>5.5060700232082302E-2</v>
          </cell>
          <cell r="G638">
            <v>5.5061193039398097E-2</v>
          </cell>
          <cell r="H638">
            <v>5.50617418623712E-2</v>
          </cell>
          <cell r="I638">
            <v>5.5064803007421101E-2</v>
          </cell>
          <cell r="J638">
            <v>5.5064986434420399E-2</v>
          </cell>
          <cell r="K638">
            <v>3.7066465842056501E-2</v>
          </cell>
          <cell r="L638">
            <v>5.9017567745329597E-2</v>
          </cell>
          <cell r="M638">
            <v>5.9017563200665098E-2</v>
          </cell>
          <cell r="N638">
            <v>5.90173277288406E-2</v>
          </cell>
          <cell r="O638">
            <v>5.9014789465019798E-2</v>
          </cell>
        </row>
        <row r="639">
          <cell r="A639" t="str">
            <v>ITOT-SWHCONBR5</v>
          </cell>
          <cell r="B639" t="str">
            <v>VAR_fout</v>
          </cell>
          <cell r="C639" t="str">
            <v>ITOT-ELS</v>
          </cell>
          <cell r="H639">
            <v>2.3392765614025273E-3</v>
          </cell>
          <cell r="I639">
            <v>2.927889033063315E-3</v>
          </cell>
          <cell r="J639">
            <v>3.0459729539741172E-3</v>
          </cell>
          <cell r="K639">
            <v>4.9035940960267766E-3</v>
          </cell>
          <cell r="L639">
            <v>4.4813921479831854E-3</v>
          </cell>
          <cell r="M639">
            <v>5.5563833972255769E-3</v>
          </cell>
          <cell r="N639">
            <v>4.8085668812959444E-3</v>
          </cell>
          <cell r="O639">
            <v>1.1727366471989291E-2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ITOT-SWHC</v>
          </cell>
          <cell r="H640">
            <v>1.1473862580956463E-2</v>
          </cell>
          <cell r="I640">
            <v>1.4360934047711061E-2</v>
          </cell>
          <cell r="J640">
            <v>1.4940121093786E-2</v>
          </cell>
          <cell r="K640">
            <v>2.4051523337996334E-2</v>
          </cell>
          <cell r="L640">
            <v>2.1980674934180475E-2</v>
          </cell>
          <cell r="M640">
            <v>2.7253374226367973E-2</v>
          </cell>
          <cell r="N640">
            <v>2.3585426587717742E-2</v>
          </cell>
          <cell r="O640">
            <v>5.7521283954320525E-2</v>
          </cell>
        </row>
        <row r="641">
          <cell r="A641" t="str">
            <v>ITOT-SWHCONBR5</v>
          </cell>
          <cell r="B641" t="str">
            <v>VAR_fin</v>
          </cell>
          <cell r="C641" t="str">
            <v>CON</v>
          </cell>
          <cell r="H641">
            <v>1.3813139142358996E-2</v>
          </cell>
          <cell r="I641">
            <v>1.7288823080774385E-2</v>
          </cell>
          <cell r="J641">
            <v>1.7986094047760123E-2</v>
          </cell>
          <cell r="K641">
            <v>2.8955117434023087E-2</v>
          </cell>
          <cell r="L641">
            <v>2.6462067082163681E-2</v>
          </cell>
          <cell r="M641">
            <v>3.2809757623593554E-2</v>
          </cell>
          <cell r="N641">
            <v>2.8393993469013685E-2</v>
          </cell>
          <cell r="O641">
            <v>6.9248650426309802E-2</v>
          </cell>
        </row>
        <row r="642">
          <cell r="A642" t="str">
            <v>ITOT-SWHCONBR5</v>
          </cell>
          <cell r="B642" t="str">
            <v>VAR_ncap</v>
          </cell>
          <cell r="C642" t="str">
            <v>-</v>
          </cell>
          <cell r="H642">
            <v>7.5028482739471702E-4</v>
          </cell>
          <cell r="I642">
            <v>1.8919771797089999E-4</v>
          </cell>
          <cell r="J642">
            <v>3.80289183391611E-5</v>
          </cell>
          <cell r="K642">
            <v>1.34711116121427E-3</v>
          </cell>
          <cell r="L642">
            <v>2.9509898584795099E-5</v>
          </cell>
          <cell r="M642">
            <v>4.0744782954905701E-4</v>
          </cell>
          <cell r="N642">
            <v>8.7758565144429896E-4</v>
          </cell>
          <cell r="O642">
            <v>2.4816690965239001E-3</v>
          </cell>
        </row>
        <row r="643">
          <cell r="A643" t="str">
            <v>ITOT-SWHCONBR5</v>
          </cell>
          <cell r="B643" t="str">
            <v>VAR_cap</v>
          </cell>
          <cell r="C643" t="str">
            <v>-</v>
          </cell>
          <cell r="H643">
            <v>7.5028482739471702E-4</v>
          </cell>
          <cell r="I643">
            <v>9.3948254536561698E-4</v>
          </cell>
          <cell r="J643">
            <v>9.7751146370477805E-4</v>
          </cell>
          <cell r="K643">
            <v>1.5743377975243301E-3</v>
          </cell>
          <cell r="L643">
            <v>1.4386823212032599E-3</v>
          </cell>
          <cell r="M643">
            <v>1.7840688893481201E-3</v>
          </cell>
          <cell r="N643">
            <v>1.54379125744683E-3</v>
          </cell>
          <cell r="O643">
            <v>3.76670257751725E-3</v>
          </cell>
        </row>
        <row r="644">
          <cell r="A644" t="str">
            <v>RHES-SHSTG-ELC</v>
          </cell>
          <cell r="B644" t="str">
            <v>VAR_fout</v>
          </cell>
          <cell r="C644" t="str">
            <v>RHES-SHAELCB</v>
          </cell>
          <cell r="D644">
            <v>1.830444374716685E-7</v>
          </cell>
          <cell r="E644">
            <v>0.64196645226228621</v>
          </cell>
          <cell r="F644">
            <v>0.66066154270298927</v>
          </cell>
          <cell r="G644">
            <v>0.55044052442965119</v>
          </cell>
          <cell r="H644">
            <v>0.17855022441391871</v>
          </cell>
          <cell r="I644">
            <v>0.10105320240380422</v>
          </cell>
          <cell r="J644">
            <v>9.0986481471449665E-2</v>
          </cell>
          <cell r="K644">
            <v>0.17856286568048724</v>
          </cell>
          <cell r="L644">
            <v>0.10061718022976346</v>
          </cell>
          <cell r="M644">
            <v>7.5019619991478992E-2</v>
          </cell>
          <cell r="N644">
            <v>0.23201513684809846</v>
          </cell>
          <cell r="O644">
            <v>0.17969909282723737</v>
          </cell>
        </row>
        <row r="645">
          <cell r="A645" t="str">
            <v>RHES-SHSTG-ELC</v>
          </cell>
          <cell r="B645" t="str">
            <v>VAR_fin</v>
          </cell>
          <cell r="C645" t="str">
            <v>RHES-SHAELCB</v>
          </cell>
          <cell r="D645">
            <v>1.4916990254133661E-6</v>
          </cell>
          <cell r="E645">
            <v>0.64199499598274545</v>
          </cell>
          <cell r="F645">
            <v>0.66068748626194729</v>
          </cell>
          <cell r="G645">
            <v>0.55046817348639321</v>
          </cell>
          <cell r="H645">
            <v>0.17855876027787307</v>
          </cell>
          <cell r="I645">
            <v>0.10105902382316879</v>
          </cell>
          <cell r="J645">
            <v>9.0992103127521332E-2</v>
          </cell>
          <cell r="K645">
            <v>0.17857181425893845</v>
          </cell>
          <cell r="L645">
            <v>0.10062301965168011</v>
          </cell>
          <cell r="M645">
            <v>7.5025100415342105E-2</v>
          </cell>
          <cell r="N645">
            <v>0.23202787308228423</v>
          </cell>
          <cell r="O645">
            <v>0.17971100262013937</v>
          </cell>
        </row>
        <row r="646">
          <cell r="A646" t="str">
            <v>RHES-SHSTG-ELC</v>
          </cell>
          <cell r="B646" t="str">
            <v>VAR_ncap</v>
          </cell>
          <cell r="C646" t="str">
            <v>-</v>
          </cell>
          <cell r="D646">
            <v>3.8906693987691303E-2</v>
          </cell>
          <cell r="E646">
            <v>2.23552694859767E-2</v>
          </cell>
          <cell r="F646">
            <v>2.19768939989456E-4</v>
          </cell>
          <cell r="G646">
            <v>1.9828156109614399E-4</v>
          </cell>
          <cell r="H646">
            <v>5.4772303575916198E-4</v>
          </cell>
          <cell r="I646">
            <v>1.0389984970912401E-2</v>
          </cell>
          <cell r="J646">
            <v>3.67266678762696E-4</v>
          </cell>
          <cell r="K646">
            <v>7.9315293732244198E-3</v>
          </cell>
          <cell r="L646">
            <v>2.2125716440761401E-3</v>
          </cell>
          <cell r="M646">
            <v>1.341990874387E-3</v>
          </cell>
          <cell r="N646">
            <v>2.4159688514609E-2</v>
          </cell>
          <cell r="O646">
            <v>1.1405962169825101E-3</v>
          </cell>
        </row>
        <row r="647">
          <cell r="A647" t="str">
            <v>RHES-SHSTG-ELC</v>
          </cell>
          <cell r="B647" t="str">
            <v>VAR_cap</v>
          </cell>
          <cell r="C647" t="str">
            <v>-</v>
          </cell>
          <cell r="D647">
            <v>3.8906693987691303E-2</v>
          </cell>
          <cell r="E647">
            <v>6.1020158941295054E-2</v>
          </cell>
          <cell r="F647">
            <v>6.1022364260406511E-2</v>
          </cell>
          <cell r="G647">
            <v>6.1022090131339191E-2</v>
          </cell>
          <cell r="H647">
            <v>1.7802986511772031E-2</v>
          </cell>
          <cell r="I647">
            <v>1.0958570480699797E-2</v>
          </cell>
          <cell r="J647">
            <v>1.0949773161228254E-2</v>
          </cell>
          <cell r="K647">
            <v>1.8150739936832659E-2</v>
          </cell>
          <cell r="L647">
            <v>1.1230513536095622E-2</v>
          </cell>
          <cell r="M647">
            <v>9.8609437383073411E-3</v>
          </cell>
          <cell r="N647">
            <v>2.7278213567121269E-2</v>
          </cell>
          <cell r="O647">
            <v>2.5499442763401249E-2</v>
          </cell>
        </row>
        <row r="648">
          <cell r="A648" t="str">
            <v>RHES-SHCONBR4</v>
          </cell>
          <cell r="B648" t="str">
            <v>VAR_fout</v>
          </cell>
          <cell r="C648" t="str">
            <v>RHES-SHCON</v>
          </cell>
          <cell r="E648">
            <v>0.42663037602857429</v>
          </cell>
          <cell r="F648">
            <v>0.42650011372011531</v>
          </cell>
          <cell r="G648">
            <v>0.42653142512571762</v>
          </cell>
          <cell r="H648">
            <v>0.42655207136370088</v>
          </cell>
          <cell r="I648">
            <v>0.42657611752892682</v>
          </cell>
          <cell r="J648">
            <v>0.42658142713924013</v>
          </cell>
          <cell r="K648">
            <v>0.28797275875961104</v>
          </cell>
          <cell r="L648">
            <v>5.2844229862928065E-3</v>
          </cell>
          <cell r="M648">
            <v>5.2942387666940847E-3</v>
          </cell>
          <cell r="N648">
            <v>5.2977355703657265E-3</v>
          </cell>
          <cell r="O648">
            <v>5.2864593724528935E-3</v>
          </cell>
        </row>
        <row r="649">
          <cell r="A649" t="str">
            <v>RHES-SHCONBR4</v>
          </cell>
          <cell r="B649" t="str">
            <v>VAR_fin</v>
          </cell>
          <cell r="C649" t="str">
            <v>CON</v>
          </cell>
          <cell r="E649">
            <v>0.42663037602857429</v>
          </cell>
          <cell r="F649">
            <v>0.42650011372011531</v>
          </cell>
          <cell r="G649">
            <v>0.42653142512571762</v>
          </cell>
          <cell r="H649">
            <v>0.42655207136370088</v>
          </cell>
          <cell r="I649">
            <v>0.42657611752892682</v>
          </cell>
          <cell r="J649">
            <v>0.42658142713924013</v>
          </cell>
          <cell r="K649">
            <v>0.28797275875961104</v>
          </cell>
          <cell r="L649">
            <v>5.2844229862928065E-3</v>
          </cell>
          <cell r="M649">
            <v>5.2942387666940847E-3</v>
          </cell>
          <cell r="N649">
            <v>5.2977355703657265E-3</v>
          </cell>
          <cell r="O649">
            <v>5.2864593724528935E-3</v>
          </cell>
        </row>
        <row r="650">
          <cell r="A650" t="str">
            <v>RHES-SHCONBR4</v>
          </cell>
          <cell r="B650" t="str">
            <v>VAR_ncap</v>
          </cell>
          <cell r="C650" t="str">
            <v>-</v>
          </cell>
          <cell r="E650">
            <v>3.4467368132430898E-2</v>
          </cell>
          <cell r="F650">
            <v>4.9702376641719897E-7</v>
          </cell>
          <cell r="G650">
            <v>4.7327347285220599E-7</v>
          </cell>
          <cell r="H650">
            <v>5.4321182812680101E-7</v>
          </cell>
          <cell r="I650">
            <v>1.0044686380334E-6</v>
          </cell>
          <cell r="J650">
            <v>1.54021504471212E-7</v>
          </cell>
          <cell r="K650">
            <v>4.2905476644449802E-6</v>
          </cell>
          <cell r="L650">
            <v>4.1923772358051499E-4</v>
          </cell>
          <cell r="M650">
            <v>1.2945663508346099E-6</v>
          </cell>
          <cell r="N650">
            <v>8.7572440378780601E-7</v>
          </cell>
          <cell r="O650">
            <v>1.46594065719657E-7</v>
          </cell>
        </row>
        <row r="651">
          <cell r="A651" t="str">
            <v>RHES-SHCONBR4</v>
          </cell>
          <cell r="B651" t="str">
            <v>VAR_cap</v>
          </cell>
          <cell r="C651" t="str">
            <v>-</v>
          </cell>
          <cell r="E651">
            <v>3.4467368132430898E-2</v>
          </cell>
          <cell r="F651">
            <v>3.4467865156197403E-2</v>
          </cell>
          <cell r="G651">
            <v>3.4468338429670203E-2</v>
          </cell>
          <cell r="H651">
            <v>3.4468881641498299E-2</v>
          </cell>
          <cell r="I651">
            <v>3.4469886110136398E-2</v>
          </cell>
          <cell r="J651">
            <v>3.4470040131640803E-2</v>
          </cell>
          <cell r="K651">
            <v>2.3267708317124099E-2</v>
          </cell>
          <cell r="L651">
            <v>4.2572714266108801E-4</v>
          </cell>
          <cell r="M651">
            <v>4.26524539566426E-4</v>
          </cell>
          <cell r="N651">
            <v>4.2679601733091601E-4</v>
          </cell>
          <cell r="O651">
            <v>4.25999177569773E-4</v>
          </cell>
        </row>
        <row r="652">
          <cell r="A652" t="str">
            <v>ITOT-SWHCONBR6</v>
          </cell>
          <cell r="B652" t="str">
            <v>VAR_fout</v>
          </cell>
          <cell r="C652" t="str">
            <v>ITOT-SWHC</v>
          </cell>
          <cell r="I652">
            <v>5.5003739494910294E-3</v>
          </cell>
          <cell r="J652">
            <v>5.6486679005035125E-3</v>
          </cell>
          <cell r="K652">
            <v>1.146974223099852E-2</v>
          </cell>
          <cell r="L652">
            <v>7.4096140081134675E-3</v>
          </cell>
          <cell r="M652">
            <v>1.1570226955883788E-2</v>
          </cell>
          <cell r="N652">
            <v>1.0198582825659519E-2</v>
          </cell>
          <cell r="O652">
            <v>2.4551901940860398E-2</v>
          </cell>
        </row>
        <row r="653">
          <cell r="A653" t="str">
            <v>ITOT-SWHCONBR6</v>
          </cell>
          <cell r="B653" t="str">
            <v>VAR_fin</v>
          </cell>
          <cell r="C653" t="str">
            <v>CON</v>
          </cell>
          <cell r="I653">
            <v>5.5003739494910294E-3</v>
          </cell>
          <cell r="J653">
            <v>5.6486679005035125E-3</v>
          </cell>
          <cell r="K653">
            <v>1.146974223099852E-2</v>
          </cell>
          <cell r="L653">
            <v>7.4096140081134675E-3</v>
          </cell>
          <cell r="M653">
            <v>1.1570226955883788E-2</v>
          </cell>
          <cell r="N653">
            <v>1.0198582825659519E-2</v>
          </cell>
          <cell r="O653">
            <v>2.4551901940860398E-2</v>
          </cell>
        </row>
        <row r="654">
          <cell r="A654" t="str">
            <v>ITOT-SWHCONBR6</v>
          </cell>
          <cell r="B654" t="str">
            <v>VAR_ncap</v>
          </cell>
          <cell r="C654" t="str">
            <v>-</v>
          </cell>
          <cell r="I654">
            <v>2.9807942795713401E-4</v>
          </cell>
          <cell r="J654">
            <v>8.1661198851276204E-6</v>
          </cell>
          <cell r="K654">
            <v>3.1681118111760899E-4</v>
          </cell>
          <cell r="L654">
            <v>3.2370342848808199E-5</v>
          </cell>
          <cell r="M654">
            <v>2.7925010091798901E-4</v>
          </cell>
          <cell r="N654">
            <v>1.96313276092881E-4</v>
          </cell>
          <cell r="O654">
            <v>8.5920139572283002E-4</v>
          </cell>
        </row>
        <row r="655">
          <cell r="A655" t="str">
            <v>ITOT-SWHCONBR6</v>
          </cell>
          <cell r="B655" t="str">
            <v>VAR_cap</v>
          </cell>
          <cell r="C655" t="str">
            <v>-</v>
          </cell>
          <cell r="I655">
            <v>2.9807942795713401E-4</v>
          </cell>
          <cell r="J655">
            <v>3.0624554784226203E-4</v>
          </cell>
          <cell r="K655">
            <v>6.2305672895987096E-4</v>
          </cell>
          <cell r="L655">
            <v>4.0206678994262501E-4</v>
          </cell>
          <cell r="M655">
            <v>6.2843162488440598E-4</v>
          </cell>
          <cell r="N655">
            <v>5.5378608372563104E-4</v>
          </cell>
          <cell r="O655">
            <v>1.3347647727336999E-3</v>
          </cell>
        </row>
        <row r="656">
          <cell r="A656" t="str">
            <v>RHNM-SHNGAHP</v>
          </cell>
          <cell r="B656" t="str">
            <v>VAR_fout</v>
          </cell>
          <cell r="C656" t="str">
            <v>CO2_R</v>
          </cell>
          <cell r="F656">
            <v>0.60010598918161395</v>
          </cell>
          <cell r="G656">
            <v>0.60004402981773797</v>
          </cell>
          <cell r="H656">
            <v>6.8397619565759999</v>
          </cell>
          <cell r="I656">
            <v>6.1198675093042798</v>
          </cell>
          <cell r="J656">
            <v>5.8033656909609102</v>
          </cell>
          <cell r="K656">
            <v>0.26923987805569999</v>
          </cell>
          <cell r="L656">
            <v>0.66924807070637404</v>
          </cell>
          <cell r="M656">
            <v>0.65638960129919399</v>
          </cell>
          <cell r="N656">
            <v>0.65354777291520405</v>
          </cell>
          <cell r="O656">
            <v>0.58151631424269201</v>
          </cell>
        </row>
        <row r="657">
          <cell r="A657" t="str">
            <v>RHNM-SHNGAHP</v>
          </cell>
          <cell r="B657" t="str">
            <v>VAR_fout</v>
          </cell>
          <cell r="C657" t="str">
            <v>RHNM-SHANGAH</v>
          </cell>
          <cell r="F657">
            <v>2.1280354226298353E-2</v>
          </cell>
          <cell r="G657">
            <v>2.212928336916483E-2</v>
          </cell>
          <cell r="H657">
            <v>0.26073560650068051</v>
          </cell>
          <cell r="I657">
            <v>0.24088840196197678</v>
          </cell>
          <cell r="J657">
            <v>0.23460414495373882</v>
          </cell>
          <cell r="K657">
            <v>1.1170590685289675E-2</v>
          </cell>
          <cell r="L657">
            <v>2.7766675273987875E-2</v>
          </cell>
          <cell r="M657">
            <v>2.7233185585817655E-2</v>
          </cell>
          <cell r="N657">
            <v>2.7115279940098887E-2</v>
          </cell>
          <cell r="O657">
            <v>2.4126740697303188E-2</v>
          </cell>
        </row>
        <row r="658">
          <cell r="A658" t="str">
            <v>RHNM-SHNGAHP</v>
          </cell>
          <cell r="B658" t="str">
            <v>VAR_fin</v>
          </cell>
          <cell r="C658" t="str">
            <v>RNGA</v>
          </cell>
          <cell r="F658">
            <v>1.0640177113149178E-2</v>
          </cell>
          <cell r="G658">
            <v>1.0639078542867695E-2</v>
          </cell>
          <cell r="H658">
            <v>0.1212723751165956</v>
          </cell>
          <cell r="I658">
            <v>0.10850828917206164</v>
          </cell>
          <cell r="J658">
            <v>0.10289655480427146</v>
          </cell>
          <cell r="K658">
            <v>4.7737567031152488E-3</v>
          </cell>
          <cell r="L658">
            <v>1.1866100544439267E-2</v>
          </cell>
          <cell r="M658">
            <v>1.1638113498212688E-2</v>
          </cell>
          <cell r="N658">
            <v>1.1587726470127726E-2</v>
          </cell>
          <cell r="O658">
            <v>1.0310572947565473E-2</v>
          </cell>
        </row>
        <row r="659">
          <cell r="A659" t="str">
            <v>RHNM-SHNGAHP</v>
          </cell>
          <cell r="B659" t="str">
            <v>VAR_fin</v>
          </cell>
          <cell r="C659" t="str">
            <v>RHNMELCHPC</v>
          </cell>
          <cell r="F659">
            <v>2.1280354226298353E-2</v>
          </cell>
          <cell r="G659">
            <v>2.212928336916483E-2</v>
          </cell>
          <cell r="H659">
            <v>0.26073560650068051</v>
          </cell>
          <cell r="I659">
            <v>0.24088840196197678</v>
          </cell>
          <cell r="J659">
            <v>0.23460414495373882</v>
          </cell>
          <cell r="K659">
            <v>1.1170590685289675E-2</v>
          </cell>
          <cell r="L659">
            <v>2.7766675273987875E-2</v>
          </cell>
          <cell r="M659">
            <v>2.7233185585817655E-2</v>
          </cell>
          <cell r="N659">
            <v>2.7115279940098887E-2</v>
          </cell>
          <cell r="O659">
            <v>2.4126740697303188E-2</v>
          </cell>
        </row>
        <row r="660">
          <cell r="A660" t="str">
            <v>RHNM-SHNGAHP</v>
          </cell>
          <cell r="B660" t="str">
            <v>VAR_ncap</v>
          </cell>
          <cell r="C660" t="str">
            <v>-</v>
          </cell>
          <cell r="E660">
            <v>1.4421505342865299E-5</v>
          </cell>
          <cell r="F660">
            <v>1.86929104819166E-3</v>
          </cell>
          <cell r="G660">
            <v>1.3646203830036801E-5</v>
          </cell>
          <cell r="H660">
            <v>1.8633326349371902E-2</v>
          </cell>
          <cell r="I660">
            <v>4.4053386864857003E-5</v>
          </cell>
          <cell r="J660">
            <v>2.4142474522641701E-5</v>
          </cell>
          <cell r="K660">
            <v>1.4341200739568199E-3</v>
          </cell>
          <cell r="L660">
            <v>1.12021994869806E-3</v>
          </cell>
          <cell r="M660">
            <v>5.0449431233718495E-4</v>
          </cell>
          <cell r="N660">
            <v>1.26273264073205E-3</v>
          </cell>
          <cell r="O660">
            <v>1.4312014424304E-3</v>
          </cell>
        </row>
        <row r="661">
          <cell r="A661" t="str">
            <v>RHNM-SHNGAHP</v>
          </cell>
          <cell r="B661" t="str">
            <v>VAR_cap</v>
          </cell>
          <cell r="C661" t="str">
            <v>-</v>
          </cell>
          <cell r="E661">
            <v>1.4421505342865299E-5</v>
          </cell>
          <cell r="F661">
            <v>1.8829035049168202E-3</v>
          </cell>
          <cell r="G661">
            <v>1.8948836800202096E-3</v>
          </cell>
          <cell r="H661">
            <v>2.0518438308312036E-2</v>
          </cell>
          <cell r="I661">
            <v>1.9073241524433161E-2</v>
          </cell>
          <cell r="J661">
            <v>1.8694074838522982E-2</v>
          </cell>
          <cell r="K661">
            <v>1.4924003786908357E-3</v>
          </cell>
          <cell r="L661">
            <v>2.5732511449049213E-3</v>
          </cell>
          <cell r="M661">
            <v>3.052583428686413E-3</v>
          </cell>
          <cell r="N661">
            <v>2.7771544189854566E-3</v>
          </cell>
          <cell r="O661">
            <v>3.1913481430527199E-3</v>
          </cell>
        </row>
        <row r="662">
          <cell r="A662" t="str">
            <v>D-SCOM_KEV_WOD_ELC_CHP</v>
          </cell>
          <cell r="B662" t="str">
            <v>VAR_fout</v>
          </cell>
          <cell r="C662" t="str">
            <v>ELC5</v>
          </cell>
          <cell r="G662">
            <v>3.2169310386573587E-3</v>
          </cell>
          <cell r="H662">
            <v>3.7127222626649023E-3</v>
          </cell>
          <cell r="I662">
            <v>7.6099637554802018E-3</v>
          </cell>
          <cell r="J662">
            <v>6.6706848816531165E-3</v>
          </cell>
          <cell r="K662">
            <v>5.6718645380436266E-3</v>
          </cell>
          <cell r="L662">
            <v>1.2339572630264788E-2</v>
          </cell>
          <cell r="M662">
            <v>7.2250039650177634E-3</v>
          </cell>
          <cell r="N662">
            <v>6.5862848187337245E-3</v>
          </cell>
          <cell r="O662">
            <v>9.6385228134178037E-3</v>
          </cell>
        </row>
        <row r="663">
          <cell r="A663" t="str">
            <v>D-SCOM_KEV_WOD_ELC_CHP</v>
          </cell>
          <cell r="B663" t="str">
            <v>VAR_fout</v>
          </cell>
          <cell r="C663" t="str">
            <v>SCOM_ELC</v>
          </cell>
          <cell r="G663">
            <v>1.248737641236017E-3</v>
          </cell>
          <cell r="H663">
            <v>3.7103401401252269E-3</v>
          </cell>
          <cell r="I663">
            <v>7.6079599833523666E-3</v>
          </cell>
          <cell r="J663">
            <v>6.663644753066105E-3</v>
          </cell>
          <cell r="K663">
            <v>5.6706233601198537E-3</v>
          </cell>
          <cell r="L663">
            <v>1.2347109586119768E-2</v>
          </cell>
          <cell r="M663">
            <v>7.2387453870300664E-3</v>
          </cell>
          <cell r="N663">
            <v>6.5942501938841512E-3</v>
          </cell>
          <cell r="O663">
            <v>9.6502836176884238E-3</v>
          </cell>
        </row>
        <row r="664">
          <cell r="A664" t="str">
            <v>D-SCOM_KEV_WOD_ELC_CHP</v>
          </cell>
          <cell r="B664" t="str">
            <v>VAR_fin</v>
          </cell>
          <cell r="C664" t="str">
            <v>SCOM_KEV_WOD_ELC_CHP</v>
          </cell>
          <cell r="G664">
            <v>4.4405703876297968E-3</v>
          </cell>
          <cell r="H664">
            <v>7.3979641105265505E-3</v>
          </cell>
          <cell r="I664">
            <v>1.5193055950487666E-2</v>
          </cell>
          <cell r="J664">
            <v>1.3334329634719215E-2</v>
          </cell>
          <cell r="K664">
            <v>1.1317212879984176E-2</v>
          </cell>
          <cell r="L664">
            <v>2.4667330504919753E-2</v>
          </cell>
          <cell r="M664">
            <v>1.4439576283852239E-2</v>
          </cell>
          <cell r="N664">
            <v>1.3157097369317444E-2</v>
          </cell>
          <cell r="O664">
            <v>1.9267789230561182E-2</v>
          </cell>
        </row>
        <row r="665">
          <cell r="A665" t="str">
            <v>RHES-SHCONBR5</v>
          </cell>
          <cell r="B665" t="str">
            <v>VAR_fout</v>
          </cell>
          <cell r="C665" t="str">
            <v>RHES-SHCON</v>
          </cell>
          <cell r="E665">
            <v>3.0738527092439975E-3</v>
          </cell>
          <cell r="F665">
            <v>3.0770174116321143E-3</v>
          </cell>
          <cell r="G665">
            <v>3.082257181495171E-3</v>
          </cell>
          <cell r="H665">
            <v>3.0871775713147837E-3</v>
          </cell>
          <cell r="I665">
            <v>3.0970123948711142E-3</v>
          </cell>
          <cell r="J665">
            <v>3.0978780197375997E-3</v>
          </cell>
          <cell r="K665">
            <v>2.3955500624051177E-3</v>
          </cell>
          <cell r="L665">
            <v>2.2047550813199344E-3</v>
          </cell>
          <cell r="M665">
            <v>2.2247041625734587E-3</v>
          </cell>
          <cell r="N665">
            <v>2.2320859905797796E-3</v>
          </cell>
          <cell r="O665">
            <v>2.2225607549158964E-3</v>
          </cell>
        </row>
        <row r="666">
          <cell r="A666" t="str">
            <v>RHES-SHCONBR5</v>
          </cell>
          <cell r="B666" t="str">
            <v>VAR_fin</v>
          </cell>
          <cell r="C666" t="str">
            <v>CON</v>
          </cell>
          <cell r="E666">
            <v>3.0738527092439975E-3</v>
          </cell>
          <cell r="F666">
            <v>3.0770174116321143E-3</v>
          </cell>
          <cell r="G666">
            <v>3.082257181495171E-3</v>
          </cell>
          <cell r="H666">
            <v>3.0871775713147837E-3</v>
          </cell>
          <cell r="I666">
            <v>3.0970123948711142E-3</v>
          </cell>
          <cell r="J666">
            <v>3.0978780197375997E-3</v>
          </cell>
          <cell r="K666">
            <v>2.3955500624051177E-3</v>
          </cell>
          <cell r="L666">
            <v>2.2047550813199344E-3</v>
          </cell>
          <cell r="M666">
            <v>2.2247041625734587E-3</v>
          </cell>
          <cell r="N666">
            <v>2.2320859905797796E-3</v>
          </cell>
          <cell r="O666">
            <v>2.2225607549158964E-3</v>
          </cell>
        </row>
        <row r="667">
          <cell r="A667" t="str">
            <v>RHES-SHCONBR5</v>
          </cell>
          <cell r="B667" t="str">
            <v>VAR_ncap</v>
          </cell>
          <cell r="C667" t="str">
            <v>-</v>
          </cell>
          <cell r="E667">
            <v>2.4649576889640998E-4</v>
          </cell>
          <cell r="F667">
            <v>4.6257555585305802E-7</v>
          </cell>
          <cell r="G667">
            <v>5.00025001039656E-7</v>
          </cell>
          <cell r="H667">
            <v>4.8625148708352105E-7</v>
          </cell>
          <cell r="I667">
            <v>8.7892830686558503E-7</v>
          </cell>
          <cell r="J667">
            <v>1.5712013759794201E-7</v>
          </cell>
          <cell r="K667">
            <v>2.3406640206227999E-5</v>
          </cell>
          <cell r="L667">
            <v>1.5136717870925501E-4</v>
          </cell>
          <cell r="M667">
            <v>2.1203813450589002E-6</v>
          </cell>
          <cell r="N667">
            <v>1.1269201632509701E-6</v>
          </cell>
          <cell r="O667">
            <v>1.5538575056930199E-7</v>
          </cell>
        </row>
        <row r="668">
          <cell r="A668" t="str">
            <v>RHES-SHCONBR5</v>
          </cell>
          <cell r="B668" t="str">
            <v>VAR_cap</v>
          </cell>
          <cell r="C668" t="str">
            <v>-</v>
          </cell>
          <cell r="E668">
            <v>2.4649576889640998E-4</v>
          </cell>
          <cell r="F668">
            <v>2.4695834445226302E-4</v>
          </cell>
          <cell r="G668">
            <v>2.4745836945330301E-4</v>
          </cell>
          <cell r="H668">
            <v>2.4794462094038602E-4</v>
          </cell>
          <cell r="I668">
            <v>2.4882354924725202E-4</v>
          </cell>
          <cell r="J668">
            <v>2.4898066938485E-4</v>
          </cell>
          <cell r="K668">
            <v>1.92242374089073E-4</v>
          </cell>
          <cell r="L668">
            <v>1.7680240518305401E-4</v>
          </cell>
          <cell r="M668">
            <v>1.7841650019208901E-4</v>
          </cell>
          <cell r="N668">
            <v>1.7900569846697801E-4</v>
          </cell>
          <cell r="O668">
            <v>1.7833362631196001E-4</v>
          </cell>
        </row>
        <row r="669">
          <cell r="A669" t="str">
            <v>RHNS-SHCONBR</v>
          </cell>
          <cell r="B669" t="str">
            <v>VAR_fout</v>
          </cell>
          <cell r="C669" t="str">
            <v>RHNS-SHCON</v>
          </cell>
          <cell r="F669">
            <v>6.9425783032912283E-4</v>
          </cell>
          <cell r="G669">
            <v>7.1064160218949936E-4</v>
          </cell>
          <cell r="H669">
            <v>1.0236688508065421E-3</v>
          </cell>
          <cell r="I669">
            <v>1.0674034374943283E-3</v>
          </cell>
          <cell r="J669">
            <v>1.0799083811092521E-3</v>
          </cell>
          <cell r="K669">
            <v>1.4770495294206861E-3</v>
          </cell>
          <cell r="L669">
            <v>2.5537826570913155E-3</v>
          </cell>
          <cell r="M669">
            <v>3.223949781048147E-3</v>
          </cell>
          <cell r="N669">
            <v>0.65370072291782078</v>
          </cell>
          <cell r="O669">
            <v>2.6111240490418908</v>
          </cell>
        </row>
        <row r="670">
          <cell r="A670" t="str">
            <v>RHNS-SHCONBR</v>
          </cell>
          <cell r="B670" t="str">
            <v>VAR_fin</v>
          </cell>
          <cell r="C670" t="str">
            <v>CON</v>
          </cell>
          <cell r="F670">
            <v>6.9425783032912283E-4</v>
          </cell>
          <cell r="G670">
            <v>7.1064160218949936E-4</v>
          </cell>
          <cell r="H670">
            <v>1.0236688508065421E-3</v>
          </cell>
          <cell r="I670">
            <v>1.0674034374943283E-3</v>
          </cell>
          <cell r="J670">
            <v>1.0799083811092521E-3</v>
          </cell>
          <cell r="K670">
            <v>1.4770495294206861E-3</v>
          </cell>
          <cell r="L670">
            <v>2.5537826570913155E-3</v>
          </cell>
          <cell r="M670">
            <v>3.223949781048147E-3</v>
          </cell>
          <cell r="N670">
            <v>0.65370072291782078</v>
          </cell>
          <cell r="O670">
            <v>2.6111240490418908</v>
          </cell>
        </row>
        <row r="671">
          <cell r="A671" t="str">
            <v>RHNS-SHCONBR</v>
          </cell>
          <cell r="B671" t="str">
            <v>VAR_ncap</v>
          </cell>
          <cell r="C671" t="str">
            <v>-</v>
          </cell>
          <cell r="E671">
            <v>3.5585755062130303E-7</v>
          </cell>
          <cell r="F671">
            <v>6.1711361288923399E-5</v>
          </cell>
          <cell r="G671">
            <v>1.32788679110241E-6</v>
          </cell>
          <cell r="H671">
            <v>2.7038986930598099E-5</v>
          </cell>
          <cell r="I671">
            <v>1.4205104835737299E-6</v>
          </cell>
          <cell r="J671">
            <v>8.0048962256656302E-7</v>
          </cell>
          <cell r="K671">
            <v>2.78358057758223E-5</v>
          </cell>
          <cell r="L671">
            <v>1.13353626128193E-4</v>
          </cell>
          <cell r="M671">
            <v>5.8298290010490703E-5</v>
          </cell>
          <cell r="N671">
            <v>0.102713725477361</v>
          </cell>
          <cell r="O671">
            <v>0.31721546092999903</v>
          </cell>
        </row>
        <row r="672">
          <cell r="A672" t="str">
            <v>RHNS-SHCONBR</v>
          </cell>
          <cell r="B672" t="str">
            <v>VAR_cap</v>
          </cell>
          <cell r="C672" t="str">
            <v>-</v>
          </cell>
          <cell r="E672">
            <v>3.5585755062130303E-7</v>
          </cell>
          <cell r="F672">
            <v>6.1991729386700353E-5</v>
          </cell>
          <cell r="G672">
            <v>6.3198789582546928E-5</v>
          </cell>
          <cell r="H672">
            <v>9.0077349423292464E-5</v>
          </cell>
          <cell r="I672">
            <v>9.1251223296075882E-5</v>
          </cell>
          <cell r="J672">
            <v>9.17754854076317E-5</v>
          </cell>
          <cell r="K672">
            <v>1.1936825814153102E-4</v>
          </cell>
          <cell r="L672">
            <v>2.3259428393497585E-4</v>
          </cell>
          <cell r="M672">
            <v>2.9068129767344757E-4</v>
          </cell>
          <cell r="N672">
            <v>0.10300434385559652</v>
          </cell>
          <cell r="O672">
            <v>0.42021988397547161</v>
          </cell>
        </row>
        <row r="673">
          <cell r="A673" t="str">
            <v>D-RHEM_SOLELC</v>
          </cell>
          <cell r="B673" t="str">
            <v>VAR_fout</v>
          </cell>
          <cell r="C673" t="str">
            <v>ELC5</v>
          </cell>
          <cell r="D673">
            <v>0.36011326640230368</v>
          </cell>
          <cell r="E673">
            <v>0.66745836871992292</v>
          </cell>
          <cell r="F673">
            <v>1.5835980044953788</v>
          </cell>
          <cell r="G673">
            <v>3.857220611438835</v>
          </cell>
          <cell r="H673">
            <v>10.148337553620575</v>
          </cell>
          <cell r="I673">
            <v>9.4859382144133733</v>
          </cell>
          <cell r="J673">
            <v>9.5452325677065364</v>
          </cell>
          <cell r="K673">
            <v>10.042025473754478</v>
          </cell>
          <cell r="L673">
            <v>10.428150021855922</v>
          </cell>
          <cell r="M673">
            <v>10.881261844219306</v>
          </cell>
          <cell r="N673">
            <v>11.592529713761603</v>
          </cell>
          <cell r="O673">
            <v>12.568321154097911</v>
          </cell>
        </row>
        <row r="674">
          <cell r="A674" t="str">
            <v>D-RHEM_SOLELC</v>
          </cell>
          <cell r="B674" t="str">
            <v>VAR_fout</v>
          </cell>
          <cell r="C674" t="str">
            <v>RHEM_ELC</v>
          </cell>
          <cell r="D674">
            <v>0.50236995938354423</v>
          </cell>
          <cell r="E674">
            <v>0.62015300600641909</v>
          </cell>
          <cell r="F674">
            <v>1.3437793983218347</v>
          </cell>
          <cell r="G674">
            <v>2.9201568308704426</v>
          </cell>
          <cell r="H674">
            <v>6.4243273860836867</v>
          </cell>
          <cell r="I674">
            <v>9.3419544368179874</v>
          </cell>
          <cell r="J674">
            <v>10.096404150612623</v>
          </cell>
          <cell r="K674">
            <v>11.208648877921972</v>
          </cell>
          <cell r="L674">
            <v>11.054868914426793</v>
          </cell>
          <cell r="M674">
            <v>11.620945494719511</v>
          </cell>
          <cell r="N674">
            <v>12.086767739472805</v>
          </cell>
          <cell r="O674">
            <v>12.297688056278705</v>
          </cell>
        </row>
        <row r="675">
          <cell r="A675" t="str">
            <v>D-RHEM_SOLELC</v>
          </cell>
          <cell r="B675" t="str">
            <v>VAR_fin</v>
          </cell>
          <cell r="C675" t="str">
            <v>RHEM_SOL_ELC</v>
          </cell>
          <cell r="D675">
            <v>0.86248322578584768</v>
          </cell>
          <cell r="E675">
            <v>1.2875828743575681</v>
          </cell>
          <cell r="F675">
            <v>2.9273774028172141</v>
          </cell>
          <cell r="G675">
            <v>6.7773774423092759</v>
          </cell>
          <cell r="H675">
            <v>16.572664939704264</v>
          </cell>
          <cell r="I675">
            <v>18.827892651231366</v>
          </cell>
          <cell r="J675">
            <v>19.641636718319159</v>
          </cell>
          <cell r="K675">
            <v>21.250674351676434</v>
          </cell>
          <cell r="L675">
            <v>21.483018936282715</v>
          </cell>
          <cell r="M675">
            <v>22.50220733893881</v>
          </cell>
          <cell r="N675">
            <v>23.679297453234405</v>
          </cell>
          <cell r="O675">
            <v>24.866009210376614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ITOT-ELS</v>
          </cell>
          <cell r="I676">
            <v>9.9275769186710425E-3</v>
          </cell>
          <cell r="J676">
            <v>0.20182042402260608</v>
          </cell>
          <cell r="K676">
            <v>0.2019494788780711</v>
          </cell>
          <cell r="L676">
            <v>0.19842807905054588</v>
          </cell>
          <cell r="M676">
            <v>0.2099269148696562</v>
          </cell>
          <cell r="N676">
            <v>0.20067699818172377</v>
          </cell>
          <cell r="O676">
            <v>0.19498958028579583</v>
          </cell>
        </row>
        <row r="677">
          <cell r="A677" t="str">
            <v>ITOT-SWHCONBR7</v>
          </cell>
          <cell r="B677" t="str">
            <v>VAR_fout</v>
          </cell>
          <cell r="C677" t="str">
            <v>ITOT-SWHC</v>
          </cell>
          <cell r="I677">
            <v>1.7311475444986893E-3</v>
          </cell>
          <cell r="J677">
            <v>3.5192971491294037E-2</v>
          </cell>
          <cell r="K677">
            <v>3.5215475773857065E-2</v>
          </cell>
          <cell r="L677">
            <v>3.4601422343240637E-2</v>
          </cell>
          <cell r="M677">
            <v>3.6606562324116375E-2</v>
          </cell>
          <cell r="N677">
            <v>3.499358357891872E-2</v>
          </cell>
          <cell r="O677">
            <v>3.4001825005227207E-2</v>
          </cell>
        </row>
        <row r="678">
          <cell r="A678" t="str">
            <v>ITOT-SWHCONBR7</v>
          </cell>
          <cell r="B678" t="str">
            <v>VAR_fin</v>
          </cell>
          <cell r="C678" t="str">
            <v>CON</v>
          </cell>
          <cell r="I678">
            <v>1.165872446316972E-2</v>
          </cell>
          <cell r="J678">
            <v>0.23701339551389988</v>
          </cell>
          <cell r="K678">
            <v>0.23716495465192805</v>
          </cell>
          <cell r="L678">
            <v>0.23302950139378617</v>
          </cell>
          <cell r="M678">
            <v>0.24653347719377258</v>
          </cell>
          <cell r="N678">
            <v>0.23567058176064254</v>
          </cell>
          <cell r="O678">
            <v>0.2289914052910231</v>
          </cell>
        </row>
        <row r="679">
          <cell r="A679" t="str">
            <v>ITOT-SWHCONBR7</v>
          </cell>
          <cell r="B679" t="str">
            <v>VAR_ncap</v>
          </cell>
          <cell r="C679" t="str">
            <v>-</v>
          </cell>
          <cell r="I679">
            <v>6.3241254389308004E-4</v>
          </cell>
          <cell r="J679">
            <v>1.2261088926810101E-2</v>
          </cell>
          <cell r="K679">
            <v>9.0996836843631298E-6</v>
          </cell>
          <cell r="L679">
            <v>1.93359461757444E-3</v>
          </cell>
          <cell r="M679">
            <v>1.14696845139922E-2</v>
          </cell>
          <cell r="N679">
            <v>2.9241922301910398E-5</v>
          </cell>
          <cell r="O679">
            <v>9.5867869242786897E-4</v>
          </cell>
        </row>
        <row r="680">
          <cell r="A680" t="str">
            <v>ITOT-SWHCONBR7</v>
          </cell>
          <cell r="B680" t="str">
            <v>VAR_cap</v>
          </cell>
          <cell r="C680" t="str">
            <v>-</v>
          </cell>
          <cell r="I680">
            <v>6.3241254389308004E-4</v>
          </cell>
          <cell r="J680">
            <v>1.28935014707032E-2</v>
          </cell>
          <cell r="K680">
            <v>1.2902601154387501E-2</v>
          </cell>
          <cell r="L680">
            <v>1.26764177630117E-2</v>
          </cell>
          <cell r="M680">
            <v>1.3412378815250999E-2</v>
          </cell>
          <cell r="N680">
            <v>1.2821156841996801E-2</v>
          </cell>
          <cell r="O680">
            <v>1.2457605128722E-2</v>
          </cell>
        </row>
        <row r="681">
          <cell r="A681" t="str">
            <v>RHNS-SHSTG-ELCHP</v>
          </cell>
          <cell r="B681" t="str">
            <v>VAR_fout</v>
          </cell>
          <cell r="C681" t="str">
            <v>RHNS-SHAELCH</v>
          </cell>
          <cell r="E681">
            <v>1.9276106437304937E-2</v>
          </cell>
          <cell r="F681">
            <v>7.0877621579489763E-2</v>
          </cell>
          <cell r="G681">
            <v>0.16202880682428752</v>
          </cell>
          <cell r="H681">
            <v>0.21347601908302985</v>
          </cell>
          <cell r="I681">
            <v>0.31033538184034332</v>
          </cell>
          <cell r="J681">
            <v>0.40207379636428242</v>
          </cell>
          <cell r="K681">
            <v>0.53621154235460333</v>
          </cell>
          <cell r="L681">
            <v>0.49303738294027971</v>
          </cell>
          <cell r="M681">
            <v>0.4954598648644124</v>
          </cell>
          <cell r="N681">
            <v>0.49867242737222867</v>
          </cell>
          <cell r="O681">
            <v>0.47781975237538082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1.9278537007452141E-2</v>
          </cell>
          <cell r="F682">
            <v>7.0897380008028602E-2</v>
          </cell>
          <cell r="G682">
            <v>0.16205397587094805</v>
          </cell>
          <cell r="H682">
            <v>0.21350310455299831</v>
          </cell>
          <cell r="I682">
            <v>0.31036691829026258</v>
          </cell>
          <cell r="J682">
            <v>0.40210910351630408</v>
          </cell>
          <cell r="K682">
            <v>0.5362536338765056</v>
          </cell>
          <cell r="L682">
            <v>0.49307810119924544</v>
          </cell>
          <cell r="M682">
            <v>0.49550250339624635</v>
          </cell>
          <cell r="N682">
            <v>0.49871520019189874</v>
          </cell>
          <cell r="O682">
            <v>0.47790527334326843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3.1342918056670102E-4</v>
          </cell>
          <cell r="E683">
            <v>2.8957878346651802E-3</v>
          </cell>
          <cell r="F683">
            <v>6.3957461774880597E-3</v>
          </cell>
          <cell r="G683">
            <v>1.11527705473675E-2</v>
          </cell>
          <cell r="H683">
            <v>5.3225468539490903E-3</v>
          </cell>
          <cell r="I683">
            <v>1.8628683505635402E-2</v>
          </cell>
          <cell r="J683">
            <v>1.9258653550035199E-2</v>
          </cell>
          <cell r="K683">
            <v>1.8581623778133601E-2</v>
          </cell>
          <cell r="L683">
            <v>1.8486634828248999E-2</v>
          </cell>
          <cell r="M683">
            <v>1.9706716284304902E-2</v>
          </cell>
          <cell r="N683">
            <v>2.1440441629804199E-2</v>
          </cell>
          <cell r="O683">
            <v>1.59007267026147E-2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3.1342918056670102E-4</v>
          </cell>
          <cell r="E684">
            <v>3.1631859398757612E-3</v>
          </cell>
          <cell r="F684">
            <v>9.5076773471831234E-3</v>
          </cell>
          <cell r="G684">
            <v>2.0571591714914954E-2</v>
          </cell>
          <cell r="H684">
            <v>2.4024361887535029E-2</v>
          </cell>
          <cell r="I684">
            <v>3.3963966827166646E-2</v>
          </cell>
          <cell r="J684">
            <v>4.2937877233585948E-2</v>
          </cell>
          <cell r="K684">
            <v>5.5757340232520554E-2</v>
          </cell>
          <cell r="L684">
            <v>5.5547563531162615E-2</v>
          </cell>
          <cell r="M684">
            <v>5.5604867451316063E-2</v>
          </cell>
          <cell r="N684">
            <v>5.559447074565442E-2</v>
          </cell>
          <cell r="O684">
            <v>5.5734246831497379E-2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1.3413994136935206E-2</v>
          </cell>
          <cell r="F685">
            <v>1.9116756123758776E-2</v>
          </cell>
          <cell r="G685">
            <v>1.4506036596059101E-2</v>
          </cell>
          <cell r="H685">
            <v>2.7371683074802724E-2</v>
          </cell>
          <cell r="I685">
            <v>3.0423233320290798E-2</v>
          </cell>
          <cell r="J685">
            <v>3.0461739081475377E-2</v>
          </cell>
          <cell r="K685">
            <v>3.0367565921496323E-2</v>
          </cell>
          <cell r="L685">
            <v>3.9943025836256651E-3</v>
          </cell>
          <cell r="M685">
            <v>6.7877551759363587E-3</v>
          </cell>
          <cell r="N685">
            <v>1.7392233542960589E-3</v>
          </cell>
          <cell r="O685">
            <v>7.9112029318584663E-3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1.3413994136935206E-2</v>
          </cell>
          <cell r="F686">
            <v>1.9116756123758776E-2</v>
          </cell>
          <cell r="G686">
            <v>1.4506036596059101E-2</v>
          </cell>
          <cell r="H686">
            <v>2.7371683074802724E-2</v>
          </cell>
          <cell r="I686">
            <v>3.0423233320290798E-2</v>
          </cell>
          <cell r="J686">
            <v>3.0461739081475377E-2</v>
          </cell>
          <cell r="K686">
            <v>3.0367565921496323E-2</v>
          </cell>
          <cell r="L686">
            <v>3.9943025836256651E-3</v>
          </cell>
          <cell r="M686">
            <v>6.7877551759363587E-3</v>
          </cell>
          <cell r="N686">
            <v>1.7392233542960589E-3</v>
          </cell>
          <cell r="O686">
            <v>7.9112029318584663E-3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2.53333539069777E-3</v>
          </cell>
          <cell r="F687">
            <v>5.2900372366758604E-4</v>
          </cell>
          <cell r="G687">
            <v>9.4651284056129E-5</v>
          </cell>
          <cell r="H687">
            <v>2.7603090571330399E-3</v>
          </cell>
          <cell r="I687">
            <v>1.7419983255198899E-3</v>
          </cell>
          <cell r="J687">
            <v>2.5272003523403998E-4</v>
          </cell>
          <cell r="K687">
            <v>2.7948904761424002E-3</v>
          </cell>
          <cell r="L687">
            <v>1.5112782901916899E-3</v>
          </cell>
          <cell r="M687">
            <v>4.9596596470980999E-4</v>
          </cell>
          <cell r="N687">
            <v>2.7922074370771298E-3</v>
          </cell>
          <cell r="O687">
            <v>1.6459630812712699E-3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2.53333539069777E-3</v>
          </cell>
          <cell r="F688">
            <v>3.0623391143653499E-3</v>
          </cell>
          <cell r="G688">
            <v>3.15699039842148E-3</v>
          </cell>
          <cell r="H688">
            <v>4.6819027426660102E-3</v>
          </cell>
          <cell r="I688">
            <v>4.6900407192703797E-3</v>
          </cell>
          <cell r="J688">
            <v>4.7550274178869596E-3</v>
          </cell>
          <cell r="K688">
            <v>4.7896088368963299E-3</v>
          </cell>
          <cell r="L688">
            <v>4.7930696986228103E-3</v>
          </cell>
          <cell r="M688">
            <v>4.8021347310439003E-3</v>
          </cell>
          <cell r="N688">
            <v>4.8153921605062402E-3</v>
          </cell>
          <cell r="O688">
            <v>4.9341364830582102E-3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1.2957796104750636</v>
          </cell>
          <cell r="E689">
            <v>1.4869073549141452</v>
          </cell>
          <cell r="F689">
            <v>1.4869073735694176</v>
          </cell>
          <cell r="G689">
            <v>1.486908991641162</v>
          </cell>
          <cell r="H689">
            <v>1.4869111097652365</v>
          </cell>
          <cell r="I689">
            <v>1.4869131573048979</v>
          </cell>
          <cell r="J689">
            <v>1.4869147360057522</v>
          </cell>
          <cell r="K689">
            <v>1.4869168539825446</v>
          </cell>
          <cell r="L689">
            <v>1.4869183441950065</v>
          </cell>
          <cell r="M689">
            <v>1.486921644211497</v>
          </cell>
          <cell r="N689">
            <v>1.486928006767257</v>
          </cell>
          <cell r="O689">
            <v>1.4869467528330094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1.4397551227500718</v>
          </cell>
          <cell r="E690">
            <v>1.6521192832379399</v>
          </cell>
          <cell r="F690">
            <v>1.65211930396602</v>
          </cell>
          <cell r="G690">
            <v>1.6521211018235147</v>
          </cell>
          <cell r="H690">
            <v>1.6521234552947097</v>
          </cell>
          <cell r="I690">
            <v>1.6521257303387773</v>
          </cell>
          <cell r="J690">
            <v>1.6521274844508353</v>
          </cell>
          <cell r="K690">
            <v>1.6521298377583815</v>
          </cell>
          <cell r="L690">
            <v>1.6521314935500069</v>
          </cell>
          <cell r="M690">
            <v>1.6521351602349961</v>
          </cell>
          <cell r="N690">
            <v>1.6521422297413977</v>
          </cell>
          <cell r="O690">
            <v>1.6521630587033413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1.5833581986277299E-2</v>
          </cell>
          <cell r="F691">
            <v>8.3652354906694895E-6</v>
          </cell>
          <cell r="G691">
            <v>6.0634103948798204E-6</v>
          </cell>
          <cell r="H691">
            <v>8.5186190602981299E-2</v>
          </cell>
          <cell r="I691">
            <v>3.52254186118049E-2</v>
          </cell>
          <cell r="J691">
            <v>1.47806404274657E-5</v>
          </cell>
          <cell r="K691">
            <v>8.6298297663027407E-2</v>
          </cell>
          <cell r="L691">
            <v>2.8525890935255201E-2</v>
          </cell>
          <cell r="M691">
            <v>5.5162703707778496E-3</v>
          </cell>
          <cell r="N691">
            <v>8.006336294494E-2</v>
          </cell>
          <cell r="O691">
            <v>3.4943042578863201E-2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0.12051449071609562</v>
          </cell>
          <cell r="F692">
            <v>0.12052107141311194</v>
          </cell>
          <cell r="G692">
            <v>0.12052419691325703</v>
          </cell>
          <cell r="H692">
            <v>0.12045482942228983</v>
          </cell>
          <cell r="I692">
            <v>0.12041565680883275</v>
          </cell>
          <cell r="J692">
            <v>0.12042400765629381</v>
          </cell>
          <cell r="K692">
            <v>0.12153495622749033</v>
          </cell>
          <cell r="L692">
            <v>0.12024565838461397</v>
          </cell>
          <cell r="M692">
            <v>0.12033639472388073</v>
          </cell>
          <cell r="N692">
            <v>0.1203426372764774</v>
          </cell>
          <cell r="O692">
            <v>0.12051802942033911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1.0007879313009146E-3</v>
          </cell>
          <cell r="F693">
            <v>1.0040577734412694E-3</v>
          </cell>
          <cell r="G693">
            <v>1.0107748320139958E-3</v>
          </cell>
          <cell r="H693">
            <v>1.013636336575861E-3</v>
          </cell>
          <cell r="I693">
            <v>1.0181086401916161E-3</v>
          </cell>
          <cell r="J693">
            <v>1.0188925127441863E-3</v>
          </cell>
          <cell r="K693">
            <v>1.2800138979366042E-3</v>
          </cell>
          <cell r="L693">
            <v>1.1005488464168797E-3</v>
          </cell>
          <cell r="M693">
            <v>1.1400952415855359E-3</v>
          </cell>
          <cell r="N693">
            <v>1.1567731676634795E-3</v>
          </cell>
          <cell r="O693">
            <v>1.1524434481249496E-3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1.0007879313009146E-3</v>
          </cell>
          <cell r="F694">
            <v>1.0040577734412694E-3</v>
          </cell>
          <cell r="G694">
            <v>1.0107748320139958E-3</v>
          </cell>
          <cell r="H694">
            <v>1.013636336575861E-3</v>
          </cell>
          <cell r="I694">
            <v>1.0181086401916161E-3</v>
          </cell>
          <cell r="J694">
            <v>1.0188925127441863E-3</v>
          </cell>
          <cell r="K694">
            <v>1.2800138979366042E-3</v>
          </cell>
          <cell r="L694">
            <v>1.1005488464168797E-3</v>
          </cell>
          <cell r="M694">
            <v>1.1400952415855359E-3</v>
          </cell>
          <cell r="N694">
            <v>1.1567731676634795E-3</v>
          </cell>
          <cell r="O694">
            <v>1.1524434481249496E-3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7.8968387914451896E-5</v>
          </cell>
          <cell r="F695">
            <v>4.21216223232739E-7</v>
          </cell>
          <cell r="G695">
            <v>6.21168335610546E-7</v>
          </cell>
          <cell r="H695">
            <v>3.2095048574276201E-7</v>
          </cell>
          <cell r="I695">
            <v>4.4666192522373899E-7</v>
          </cell>
          <cell r="J695">
            <v>1.5081967763631599E-7</v>
          </cell>
          <cell r="K695">
            <v>4.6821673798869602E-5</v>
          </cell>
          <cell r="L695">
            <v>3.9219026997488201E-5</v>
          </cell>
          <cell r="M695">
            <v>3.7801768299523398E-6</v>
          </cell>
          <cell r="N695">
            <v>1.6769667280382101E-6</v>
          </cell>
          <cell r="O695">
            <v>1.7200680435813899E-7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7.8968387914451896E-5</v>
          </cell>
          <cell r="F696">
            <v>7.9389604137684698E-5</v>
          </cell>
          <cell r="G696">
            <v>8.0010772473295197E-5</v>
          </cell>
          <cell r="H696">
            <v>8.0331722959038E-5</v>
          </cell>
          <cell r="I696">
            <v>8.0778384884261701E-5</v>
          </cell>
          <cell r="J696">
            <v>8.0929204561898003E-5</v>
          </cell>
          <cell r="K696">
            <v>1.02075320583706E-4</v>
          </cell>
          <cell r="L696">
            <v>8.7541504346394001E-5</v>
          </cell>
          <cell r="M696">
            <v>9.0739309714912896E-5</v>
          </cell>
          <cell r="N696">
            <v>9.2082248413629094E-5</v>
          </cell>
          <cell r="O696">
            <v>9.18206708363428E-5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0.16981629123931699</v>
          </cell>
          <cell r="E697">
            <v>0.19486098503987487</v>
          </cell>
          <cell r="F697">
            <v>0.12892758329113102</v>
          </cell>
          <cell r="G697">
            <v>0.13450629153262519</v>
          </cell>
          <cell r="H697">
            <v>0.13936374802039839</v>
          </cell>
          <cell r="I697">
            <v>0.14319929809990917</v>
          </cell>
          <cell r="J697">
            <v>0.14637247743916545</v>
          </cell>
          <cell r="K697">
            <v>0.14929798059896426</v>
          </cell>
          <cell r="L697">
            <v>0.15142946413258548</v>
          </cell>
          <cell r="M697">
            <v>0.15394312189316178</v>
          </cell>
          <cell r="N697">
            <v>0.15389264539861236</v>
          </cell>
          <cell r="O697">
            <v>0.15393694215165726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0.2717060659829072</v>
          </cell>
          <cell r="E698">
            <v>0.31177757606379952</v>
          </cell>
          <cell r="F698">
            <v>0.20628413326580969</v>
          </cell>
          <cell r="G698">
            <v>0.21521006645220023</v>
          </cell>
          <cell r="H698">
            <v>0.22298199683263725</v>
          </cell>
          <cell r="I698">
            <v>0.22911887695985494</v>
          </cell>
          <cell r="J698">
            <v>0.2341959639026647</v>
          </cell>
          <cell r="K698">
            <v>0.23887676895834295</v>
          </cell>
          <cell r="L698">
            <v>0.24228714261213705</v>
          </cell>
          <cell r="M698">
            <v>0.2463089950290589</v>
          </cell>
          <cell r="N698">
            <v>0.24622823263777985</v>
          </cell>
          <cell r="O698">
            <v>0.2462991074426516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1.9798288929889899E-3</v>
          </cell>
          <cell r="F699">
            <v>2.5331020523792401E-6</v>
          </cell>
          <cell r="G699">
            <v>4.5317664255003204E-6</v>
          </cell>
          <cell r="H699">
            <v>5.7226134796011501E-3</v>
          </cell>
          <cell r="I699">
            <v>4.1453001595229896E-3</v>
          </cell>
          <cell r="J699">
            <v>2.3255279042829299E-4</v>
          </cell>
          <cell r="K699">
            <v>6.7045399405805499E-3</v>
          </cell>
          <cell r="L699">
            <v>2.8984753689265102E-3</v>
          </cell>
          <cell r="M699">
            <v>8.7415189108827195E-4</v>
          </cell>
          <cell r="N699">
            <v>6.6230226556053097E-3</v>
          </cell>
          <cell r="O699">
            <v>3.6042040522495E-3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1.3220623790903488E-2</v>
          </cell>
          <cell r="F700">
            <v>1.3197937696024583E-2</v>
          </cell>
          <cell r="G700">
            <v>1.3193920600837275E-2</v>
          </cell>
          <cell r="H700">
            <v>9.6443260831416619E-3</v>
          </cell>
          <cell r="I700">
            <v>9.8697181553532125E-3</v>
          </cell>
          <cell r="J700">
            <v>1.0097689408397685E-2</v>
          </cell>
          <cell r="K700">
            <v>1.1078361013544169E-2</v>
          </cell>
          <cell r="L700">
            <v>1.0437060856556027E-2</v>
          </cell>
          <cell r="M700">
            <v>1.0472195520362496E-2</v>
          </cell>
          <cell r="N700">
            <v>1.0657752084795602E-2</v>
          </cell>
          <cell r="O700">
            <v>1.1096422603156761E-2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1.1030408750519296E-3</v>
          </cell>
          <cell r="K701">
            <v>1.8822281780132304E-3</v>
          </cell>
          <cell r="L701">
            <v>1.7578216135302293E-3</v>
          </cell>
          <cell r="M701">
            <v>2.2973801474293794E-3</v>
          </cell>
          <cell r="N701">
            <v>1.9501132048232661E-3</v>
          </cell>
          <cell r="O701">
            <v>4.5530615632280195E-3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4.2588636886041796E-3</v>
          </cell>
          <cell r="K702">
            <v>7.2673220207100297E-3</v>
          </cell>
          <cell r="L702">
            <v>6.7869856958429229E-3</v>
          </cell>
          <cell r="M702">
            <v>8.8702323822283415E-3</v>
          </cell>
          <cell r="N702">
            <v>7.5294275167258244E-3</v>
          </cell>
          <cell r="O702">
            <v>1.7579465097064782E-2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5.3619045636561086E-3</v>
          </cell>
          <cell r="K703">
            <v>9.1495501987232612E-3</v>
          </cell>
          <cell r="L703">
            <v>8.5448073093731449E-3</v>
          </cell>
          <cell r="M703">
            <v>1.1167612529657717E-2</v>
          </cell>
          <cell r="N703">
            <v>9.4795407215490929E-3</v>
          </cell>
          <cell r="O703">
            <v>2.2132526660292796E-2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2.9046115142785002E-4</v>
          </cell>
          <cell r="K704">
            <v>2.06177914409244E-4</v>
          </cell>
          <cell r="L704">
            <v>5.6496064765123197E-6</v>
          </cell>
          <cell r="M704">
            <v>3.9469920684315299E-4</v>
          </cell>
          <cell r="N704">
            <v>7.9588707297440598E-5</v>
          </cell>
          <cell r="O704">
            <v>7.2884076353942995E-4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2.9046115142785002E-4</v>
          </cell>
          <cell r="K705">
            <v>4.9663906583709402E-4</v>
          </cell>
          <cell r="L705">
            <v>4.6380389758999099E-4</v>
          </cell>
          <cell r="M705">
            <v>6.0652672772890895E-4</v>
          </cell>
          <cell r="N705">
            <v>5.1466514675311604E-4</v>
          </cell>
          <cell r="O705">
            <v>1.2031286776800201E-3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5.3783327748579786E-3</v>
          </cell>
          <cell r="H706">
            <v>1.6641336632159276E-2</v>
          </cell>
          <cell r="I706">
            <v>1.6257946278311591E-2</v>
          </cell>
          <cell r="J706">
            <v>1.3867098578398159E-2</v>
          </cell>
          <cell r="K706">
            <v>4.3049354715261376E-2</v>
          </cell>
          <cell r="L706">
            <v>6.5191180332499987E-2</v>
          </cell>
          <cell r="M706">
            <v>5.890884869873262E-2</v>
          </cell>
          <cell r="N706">
            <v>8.4593546107279149E-2</v>
          </cell>
          <cell r="O706">
            <v>8.7258343248743528E-2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5.3874901803946081E-3</v>
          </cell>
          <cell r="H707">
            <v>1.6644971516961649E-2</v>
          </cell>
          <cell r="I707">
            <v>1.6250341905543156E-2</v>
          </cell>
          <cell r="J707">
            <v>1.3896690356670497E-2</v>
          </cell>
          <cell r="K707">
            <v>4.3302457220144121E-2</v>
          </cell>
          <cell r="L707">
            <v>6.5494115258175764E-2</v>
          </cell>
          <cell r="M707">
            <v>5.9411845601961909E-2</v>
          </cell>
          <cell r="N707">
            <v>8.4909920234256323E-2</v>
          </cell>
          <cell r="O707">
            <v>8.7669666857048578E-2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1.0740724662989004E-2</v>
          </cell>
          <cell r="H708">
            <v>3.3261209856857377E-2</v>
          </cell>
          <cell r="I708">
            <v>3.2484075833633774E-2</v>
          </cell>
          <cell r="J708">
            <v>2.7763788935068662E-2</v>
          </cell>
          <cell r="K708">
            <v>8.6326382594925699E-2</v>
          </cell>
          <cell r="L708">
            <v>0.13066019729841216</v>
          </cell>
          <cell r="M708">
            <v>0.11829559600843081</v>
          </cell>
          <cell r="N708">
            <v>0.16947846049700085</v>
          </cell>
          <cell r="O708">
            <v>0.17490324713223665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2.5164627753634389E-2</v>
          </cell>
          <cell r="J709">
            <v>3.3409761299938917E-2</v>
          </cell>
          <cell r="K709">
            <v>2.0451408437593273</v>
          </cell>
          <cell r="L709">
            <v>0.56819384854550803</v>
          </cell>
          <cell r="M709">
            <v>4.9176789497843459E-2</v>
          </cell>
          <cell r="N709">
            <v>3.9416257924450332E-2</v>
          </cell>
          <cell r="O709">
            <v>8.141274172482181E-2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2.5164627753634389E-2</v>
          </cell>
          <cell r="J710">
            <v>3.3409761299938917E-2</v>
          </cell>
          <cell r="K710">
            <v>2.0451408437593273</v>
          </cell>
          <cell r="L710">
            <v>0.56819384854550803</v>
          </cell>
          <cell r="M710">
            <v>4.9176789497843459E-2</v>
          </cell>
          <cell r="N710">
            <v>3.9416257924450332E-2</v>
          </cell>
          <cell r="O710">
            <v>8.141274172482181E-2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8.9131272436700099E-6</v>
          </cell>
          <cell r="I711">
            <v>2.50457793531379E-3</v>
          </cell>
          <cell r="J711">
            <v>2.8415020527826798E-3</v>
          </cell>
          <cell r="K711">
            <v>8.32959291421973E-2</v>
          </cell>
          <cell r="L711">
            <v>2.2955914943162401E-4</v>
          </cell>
          <cell r="M711">
            <v>3.3323342352734701E-3</v>
          </cell>
          <cell r="N711">
            <v>2.2953996281104699E-3</v>
          </cell>
          <cell r="O711">
            <v>3.6690356823786802E-3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8.9131272436700099E-6</v>
          </cell>
          <cell r="I712">
            <v>2.5064496647417699E-3</v>
          </cell>
          <cell r="J712">
            <v>2.8415020527826798E-3</v>
          </cell>
          <cell r="K712">
            <v>8.6137431194980005E-2</v>
          </cell>
          <cell r="L712">
            <v>2.5951521039814601E-2</v>
          </cell>
          <cell r="M712">
            <v>3.5066114379429399E-3</v>
          </cell>
          <cell r="N712">
            <v>2.8856290768108201E-3</v>
          </cell>
          <cell r="O712">
            <v>5.9644353104891601E-3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G713">
            <v>2.3087728050737383E-3</v>
          </cell>
          <cell r="H713">
            <v>4.7135837874721998E-3</v>
          </cell>
          <cell r="I713">
            <v>5.6920626566254713E-3</v>
          </cell>
          <cell r="J713">
            <v>7.1524341214335881E-3</v>
          </cell>
          <cell r="K713">
            <v>1.143211783076793E-2</v>
          </cell>
          <cell r="L713">
            <v>9.0924842382221014E-3</v>
          </cell>
          <cell r="M713">
            <v>7.1868153862469104E-3</v>
          </cell>
          <cell r="N713">
            <v>6.2808272421660521E-3</v>
          </cell>
          <cell r="O713">
            <v>1.2115656549358157E-2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G714">
            <v>1.9879220253868316E-3</v>
          </cell>
          <cell r="H714">
            <v>3.9573461737535849E-3</v>
          </cell>
          <cell r="I714">
            <v>4.6625897194650309E-3</v>
          </cell>
          <cell r="J714">
            <v>5.7127610598576321E-3</v>
          </cell>
          <cell r="K714">
            <v>8.9088901561287584E-3</v>
          </cell>
          <cell r="L714">
            <v>7.0856462926442198E-3</v>
          </cell>
          <cell r="M714">
            <v>5.6005851055988404E-3</v>
          </cell>
          <cell r="N714">
            <v>4.8945611669154541E-3</v>
          </cell>
          <cell r="O714">
            <v>9.4415623566367051E-3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G715">
            <v>2.4450202923134598E-4</v>
          </cell>
          <cell r="H715">
            <v>2.55554205756523E-4</v>
          </cell>
          <cell r="I715">
            <v>1.03956209137122E-4</v>
          </cell>
          <cell r="J715">
            <v>1.5611011921329101E-4</v>
          </cell>
          <cell r="K715">
            <v>4.5838448243249699E-4</v>
          </cell>
          <cell r="L715">
            <v>8.1613637653673498E-6</v>
          </cell>
          <cell r="M715">
            <v>5.3051191512037E-5</v>
          </cell>
          <cell r="N715">
            <v>2.9726487106147901E-5</v>
          </cell>
          <cell r="O715">
            <v>7.5447604091843901E-4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G716">
            <v>2.4450202923134598E-4</v>
          </cell>
          <cell r="H716">
            <v>4.9947645233286236E-4</v>
          </cell>
          <cell r="I716">
            <v>6.0193359185086674E-4</v>
          </cell>
          <cell r="J716">
            <v>7.5566004735229972E-4</v>
          </cell>
          <cell r="K716">
            <v>1.2081536598276218E-3</v>
          </cell>
          <cell r="L716">
            <v>9.628513382260995E-4</v>
          </cell>
          <cell r="M716">
            <v>7.6541633430119848E-4</v>
          </cell>
          <cell r="N716">
            <v>6.678449457607886E-4</v>
          </cell>
          <cell r="O716">
            <v>1.2918856857619091E-3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1.3170630376083119</v>
          </cell>
          <cell r="E717">
            <v>1.4634005844681521</v>
          </cell>
          <cell r="F717">
            <v>1.3925746616496808</v>
          </cell>
          <cell r="G717">
            <v>1.0231610406010325</v>
          </cell>
          <cell r="H717">
            <v>1.233052090678816</v>
          </cell>
          <cell r="I717">
            <v>1.3205911683399363</v>
          </cell>
          <cell r="J717">
            <v>1.3113092277929312</v>
          </cell>
          <cell r="K717">
            <v>1.360036575112167</v>
          </cell>
          <cell r="L717">
            <v>1.3490630807459296</v>
          </cell>
          <cell r="M717">
            <v>1.220563094233343</v>
          </cell>
          <cell r="N717">
            <v>1.4143424116722414</v>
          </cell>
          <cell r="O717">
            <v>1.1969350373569101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1.710471477413394</v>
          </cell>
          <cell r="E718">
            <v>1.8955966120053775</v>
          </cell>
          <cell r="F718">
            <v>1.7968705311608799</v>
          </cell>
          <cell r="G718">
            <v>1.3117449238474783</v>
          </cell>
          <cell r="H718">
            <v>1.5707669944953051</v>
          </cell>
          <cell r="I718">
            <v>1.6716343903037156</v>
          </cell>
          <cell r="J718">
            <v>1.6598850984720657</v>
          </cell>
          <cell r="K718">
            <v>1.7215652849521106</v>
          </cell>
          <cell r="L718">
            <v>1.7076747857543417</v>
          </cell>
          <cell r="M718">
            <v>1.545016574978912</v>
          </cell>
          <cell r="N718">
            <v>1.7903068502180293</v>
          </cell>
          <cell r="O718">
            <v>1.5151076422239362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0.109329028362722</v>
          </cell>
          <cell r="F719">
            <v>9.3425588728419398E-2</v>
          </cell>
          <cell r="G719">
            <v>3.8144479395355098E-2</v>
          </cell>
          <cell r="H719">
            <v>5.2138776657618E-2</v>
          </cell>
          <cell r="I719">
            <v>5.9256080611393001E-2</v>
          </cell>
          <cell r="J719">
            <v>8.0074630077521095E-2</v>
          </cell>
          <cell r="K719">
            <v>6.1439544684212401E-2</v>
          </cell>
          <cell r="L719">
            <v>6.3340889399695496E-2</v>
          </cell>
          <cell r="M719">
            <v>4.2475289020163599E-2</v>
          </cell>
          <cell r="N719">
            <v>6.06813345167986E-2</v>
          </cell>
          <cell r="O719">
            <v>5.28199496382947E-2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0.14409836413504101</v>
          </cell>
          <cell r="F720">
            <v>0.13984019237782599</v>
          </cell>
          <cell r="G720">
            <v>8.0958565340126964E-2</v>
          </cell>
          <cell r="H720">
            <v>0.102956011489441</v>
          </cell>
          <cell r="I720">
            <v>0.12107083592639395</v>
          </cell>
          <cell r="J720">
            <v>0.15528753169794796</v>
          </cell>
          <cell r="K720">
            <v>0.14119892047991606</v>
          </cell>
          <cell r="L720">
            <v>0.14438627041616803</v>
          </cell>
          <cell r="M720">
            <v>0.115164743610501</v>
          </cell>
          <cell r="N720">
            <v>0.12698727583806513</v>
          </cell>
          <cell r="O720">
            <v>0.1122257304100529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9.5935753509832035E-4</v>
          </cell>
          <cell r="F721">
            <v>9.6271366614844622E-4</v>
          </cell>
          <cell r="G721">
            <v>9.6954049405502786E-4</v>
          </cell>
          <cell r="H721">
            <v>9.7225130095386224E-4</v>
          </cell>
          <cell r="I721">
            <v>9.7641405538085853E-4</v>
          </cell>
          <cell r="J721">
            <v>9.771919319195852E-4</v>
          </cell>
          <cell r="K721">
            <v>1.2445715306841519E-3</v>
          </cell>
          <cell r="L721">
            <v>1.0640329745712001E-3</v>
          </cell>
          <cell r="M721">
            <v>1.1054686809204308E-3</v>
          </cell>
          <cell r="N721">
            <v>1.1228611098802661E-3</v>
          </cell>
          <cell r="O721">
            <v>1.1188380513051798E-3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9.5935753509832035E-4</v>
          </cell>
          <cell r="F722">
            <v>9.6271366614844622E-4</v>
          </cell>
          <cell r="G722">
            <v>9.6954049405502786E-4</v>
          </cell>
          <cell r="H722">
            <v>9.7225130095386224E-4</v>
          </cell>
          <cell r="I722">
            <v>9.7641405538085853E-4</v>
          </cell>
          <cell r="J722">
            <v>9.771919319195852E-4</v>
          </cell>
          <cell r="K722">
            <v>1.2445715306841519E-3</v>
          </cell>
          <cell r="L722">
            <v>1.0640329745712001E-3</v>
          </cell>
          <cell r="M722">
            <v>1.1054686809204308E-3</v>
          </cell>
          <cell r="N722">
            <v>1.1228611098802661E-3</v>
          </cell>
          <cell r="O722">
            <v>1.1188380513051798E-3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7.5620169638203601E-5</v>
          </cell>
          <cell r="F723">
            <v>4.26632765441389E-7</v>
          </cell>
          <cell r="G723">
            <v>6.3011014332436096E-7</v>
          </cell>
          <cell r="H723">
            <v>3.0880597787617098E-7</v>
          </cell>
          <cell r="I723">
            <v>4.2167486445049998E-7</v>
          </cell>
          <cell r="J723">
            <v>1.5034121077467699E-7</v>
          </cell>
          <cell r="K723">
            <v>4.6239547561825501E-5</v>
          </cell>
          <cell r="L723">
            <v>3.6878331388136301E-5</v>
          </cell>
          <cell r="M723">
            <v>3.9411240579198801E-6</v>
          </cell>
          <cell r="N723">
            <v>1.7209414715673E-6</v>
          </cell>
          <cell r="O723">
            <v>1.7312534640813001E-7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7.5620169638203601E-5</v>
          </cell>
          <cell r="F724">
            <v>7.6046802403645003E-5</v>
          </cell>
          <cell r="G724">
            <v>7.6676912546969395E-5</v>
          </cell>
          <cell r="H724">
            <v>7.6985718524845493E-5</v>
          </cell>
          <cell r="I724">
            <v>7.7407393389296005E-5</v>
          </cell>
          <cell r="J724">
            <v>7.7557734600070704E-5</v>
          </cell>
          <cell r="K724">
            <v>9.9210354583226598E-5</v>
          </cell>
          <cell r="L724">
            <v>8.4589259404428899E-5</v>
          </cell>
          <cell r="M724">
            <v>8.7939825060982994E-5</v>
          </cell>
          <cell r="N724">
            <v>8.9340643676112799E-5</v>
          </cell>
          <cell r="O724">
            <v>8.9103411036631805E-5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1.9792251855583906E-4</v>
          </cell>
          <cell r="K725">
            <v>3.2100230916021834E-4</v>
          </cell>
          <cell r="L725">
            <v>2.9986181316273117E-4</v>
          </cell>
          <cell r="M725">
            <v>4.0672758068871913E-4</v>
          </cell>
          <cell r="N725">
            <v>3.4454622875116275E-4</v>
          </cell>
          <cell r="O725">
            <v>7.4709245953177622E-4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1.1487411176811925E-3</v>
          </cell>
          <cell r="K726">
            <v>1.8630954885455286E-3</v>
          </cell>
          <cell r="L726">
            <v>1.7403961758160544E-3</v>
          </cell>
          <cell r="M726">
            <v>2.360644453401649E-3</v>
          </cell>
          <cell r="N726">
            <v>1.9997442574821861E-3</v>
          </cell>
          <cell r="O726">
            <v>4.3361201809464572E-3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1.34666363623703E-3</v>
          </cell>
          <cell r="K727">
            <v>2.1840977977057464E-3</v>
          </cell>
          <cell r="L727">
            <v>2.0402579889787875E-3</v>
          </cell>
          <cell r="M727">
            <v>2.7673720340903717E-3</v>
          </cell>
          <cell r="N727">
            <v>2.3442904862333511E-3</v>
          </cell>
          <cell r="O727">
            <v>5.0832126404782296E-3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7.1988843328177801E-5</v>
          </cell>
          <cell r="K728">
            <v>4.5659885713758498E-5</v>
          </cell>
          <cell r="L728">
            <v>1.78262352834371E-6</v>
          </cell>
          <cell r="M728">
            <v>1.02029109730455E-4</v>
          </cell>
          <cell r="N728">
            <v>1.51036770283648E-5</v>
          </cell>
          <cell r="O728">
            <v>1.5834619174094099E-4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7.1988843328177801E-5</v>
          </cell>
          <cell r="K729">
            <v>1.17648729041936E-4</v>
          </cell>
          <cell r="L729">
            <v>1.0989315992565499E-4</v>
          </cell>
          <cell r="M729">
            <v>1.49471618972557E-4</v>
          </cell>
          <cell r="N729">
            <v>1.26437660997451E-4</v>
          </cell>
          <cell r="O729">
            <v>2.7547897849976099E-4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1.8770947947080707</v>
          </cell>
          <cell r="E730">
            <v>2.1601067353576582</v>
          </cell>
          <cell r="F730">
            <v>1.8085164293558762</v>
          </cell>
          <cell r="G730">
            <v>1.9595748556328947</v>
          </cell>
          <cell r="H730">
            <v>2.0727323347133688</v>
          </cell>
          <cell r="I730">
            <v>2.1981552780822735</v>
          </cell>
          <cell r="J730">
            <v>2.165979431422298</v>
          </cell>
          <cell r="K730">
            <v>3.0565529621865064</v>
          </cell>
          <cell r="L730">
            <v>2.1785630034636938</v>
          </cell>
          <cell r="M730">
            <v>2.1959940312830066</v>
          </cell>
          <cell r="N730">
            <v>2.1951371419745209</v>
          </cell>
          <cell r="O730">
            <v>2.1951623091436212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1.8770947947080707</v>
          </cell>
          <cell r="E731">
            <v>2.1601067353576582</v>
          </cell>
          <cell r="F731">
            <v>1.8085164293558762</v>
          </cell>
          <cell r="G731">
            <v>1.9595748556328947</v>
          </cell>
          <cell r="H731">
            <v>2.0727323347133688</v>
          </cell>
          <cell r="I731">
            <v>2.1981552780822735</v>
          </cell>
          <cell r="J731">
            <v>2.165979431422298</v>
          </cell>
          <cell r="K731">
            <v>3.0565529621865064</v>
          </cell>
          <cell r="L731">
            <v>2.1785630034636938</v>
          </cell>
          <cell r="M731">
            <v>2.1959940312830066</v>
          </cell>
          <cell r="N731">
            <v>2.1951371419745209</v>
          </cell>
          <cell r="O731">
            <v>2.1951623091436212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2.0856608830089711</v>
          </cell>
          <cell r="E732">
            <v>2.4001185948418433</v>
          </cell>
          <cell r="F732">
            <v>2.0094626992843065</v>
          </cell>
          <cell r="G732">
            <v>2.1773053951476595</v>
          </cell>
          <cell r="H732">
            <v>2.3030359274592982</v>
          </cell>
          <cell r="I732">
            <v>2.4423947534247468</v>
          </cell>
          <cell r="J732">
            <v>2.4066438126914433</v>
          </cell>
          <cell r="K732">
            <v>3.3961699579850069</v>
          </cell>
          <cell r="L732">
            <v>2.4206255594041033</v>
          </cell>
          <cell r="M732">
            <v>2.4399933680922281</v>
          </cell>
          <cell r="N732">
            <v>2.4390412688605805</v>
          </cell>
          <cell r="O732">
            <v>2.4390692323817982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6.3923857552814302E-6</v>
          </cell>
          <cell r="E733">
            <v>2.34273937712112E-2</v>
          </cell>
          <cell r="F733">
            <v>1.5685223365392802E-5</v>
          </cell>
          <cell r="G733">
            <v>1.8156817345443199E-5</v>
          </cell>
          <cell r="H733">
            <v>0.121858572860576</v>
          </cell>
          <cell r="I733">
            <v>6.1596416873064302E-2</v>
          </cell>
          <cell r="J733">
            <v>1.2824872537422401E-4</v>
          </cell>
          <cell r="K733">
            <v>0.19899147716127899</v>
          </cell>
          <cell r="L733">
            <v>2.04054085538543E-4</v>
          </cell>
          <cell r="M733">
            <v>7.5104149281997494E-5</v>
          </cell>
          <cell r="N733">
            <v>0.20009568359378699</v>
          </cell>
          <cell r="O733">
            <v>7.16851264506283E-2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0.15051726050994929</v>
          </cell>
          <cell r="E734">
            <v>0.17394394527190193</v>
          </cell>
          <cell r="F734">
            <v>0.1739352574076837</v>
          </cell>
          <cell r="G734">
            <v>0.17393844776295603</v>
          </cell>
          <cell r="H734">
            <v>0.17289921674599096</v>
          </cell>
          <cell r="I734">
            <v>0.18346144215096316</v>
          </cell>
          <cell r="J734">
            <v>0.18356903412460415</v>
          </cell>
          <cell r="K734">
            <v>0.26066780606761747</v>
          </cell>
          <cell r="L734">
            <v>0.20868945906714656</v>
          </cell>
          <cell r="M734">
            <v>0.199238632397436</v>
          </cell>
          <cell r="N734">
            <v>0.23541499628838175</v>
          </cell>
          <cell r="O734">
            <v>0.27182247983722818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1.1081962006554735</v>
          </cell>
          <cell r="E735">
            <v>1.4008589547159724</v>
          </cell>
          <cell r="F735">
            <v>3.553093291080955</v>
          </cell>
          <cell r="G735">
            <v>5.9529263900077733</v>
          </cell>
          <cell r="H735">
            <v>7.6591054557837381</v>
          </cell>
          <cell r="I735">
            <v>9.5620328988423271</v>
          </cell>
          <cell r="J735">
            <v>11.309035732897065</v>
          </cell>
          <cell r="K735">
            <v>13.149864879729638</v>
          </cell>
          <cell r="L735">
            <v>13.149879212944406</v>
          </cell>
          <cell r="M735">
            <v>13.149902534189394</v>
          </cell>
          <cell r="N735">
            <v>13.149929884083518</v>
          </cell>
          <cell r="O735">
            <v>13.150006885938781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0.35968949331108435</v>
          </cell>
          <cell r="E736">
            <v>0.45108422130061482</v>
          </cell>
          <cell r="F736">
            <v>1.1307037121394476</v>
          </cell>
          <cell r="G736">
            <v>1.8581023605725502</v>
          </cell>
          <cell r="H736">
            <v>2.3457060909508356</v>
          </cell>
          <cell r="I736">
            <v>2.8744566866120627</v>
          </cell>
          <cell r="J736">
            <v>3.3380208811378966</v>
          </cell>
          <cell r="K736">
            <v>3.8122847756679414</v>
          </cell>
          <cell r="L736">
            <v>3.8122889310183523</v>
          </cell>
          <cell r="M736">
            <v>3.8122956920936972</v>
          </cell>
          <cell r="N736">
            <v>3.8123036211169938</v>
          </cell>
          <cell r="O736">
            <v>3.8123259447684679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1.1081962006554735</v>
          </cell>
          <cell r="E737">
            <v>1.4008589547159724</v>
          </cell>
          <cell r="F737">
            <v>3.553093291080955</v>
          </cell>
          <cell r="G737">
            <v>5.9529263900077733</v>
          </cell>
          <cell r="H737">
            <v>7.6591054557837381</v>
          </cell>
          <cell r="I737">
            <v>9.5620328988423271</v>
          </cell>
          <cell r="J737">
            <v>11.309035732897065</v>
          </cell>
          <cell r="K737">
            <v>13.149864879729638</v>
          </cell>
          <cell r="L737">
            <v>13.149879212944406</v>
          </cell>
          <cell r="M737">
            <v>13.149902534189394</v>
          </cell>
          <cell r="N737">
            <v>13.149929884083518</v>
          </cell>
          <cell r="O737">
            <v>13.150006885938781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1.6853097780365998E-2</v>
          </cell>
          <cell r="F738">
            <v>0.11691288531727199</v>
          </cell>
          <cell r="G738">
            <v>0.13253482102820499</v>
          </cell>
          <cell r="H738">
            <v>0.14801803597372401</v>
          </cell>
          <cell r="I738">
            <v>0.24647031078179499</v>
          </cell>
          <cell r="J738">
            <v>0.23177150629427601</v>
          </cell>
          <cell r="K738">
            <v>0.28389446221410403</v>
          </cell>
          <cell r="L738">
            <v>0.19952282290984799</v>
          </cell>
          <cell r="M738">
            <v>0.23751094699765901</v>
          </cell>
          <cell r="N738">
            <v>0.29147307790892202</v>
          </cell>
          <cell r="O738">
            <v>0.186901712517371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7.711474136529782E-2</v>
          </cell>
          <cell r="F739">
            <v>0.19402326984597143</v>
          </cell>
          <cell r="G739">
            <v>0.32655192596136973</v>
          </cell>
          <cell r="H739">
            <v>0.42170124127861497</v>
          </cell>
          <cell r="I739">
            <v>0.52633093404306219</v>
          </cell>
          <cell r="J739">
            <v>0.62624234702178783</v>
          </cell>
          <cell r="K739">
            <v>0.76210124719495553</v>
          </cell>
          <cell r="L739">
            <v>0.72230678171846729</v>
          </cell>
          <cell r="M739">
            <v>0.72088790977783068</v>
          </cell>
          <cell r="N739">
            <v>0.71547588133656215</v>
          </cell>
          <cell r="O739">
            <v>0.7158332112123984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2.5355659672991786E-4</v>
          </cell>
          <cell r="F740">
            <v>2.8004571091043168E-4</v>
          </cell>
          <cell r="G740">
            <v>2.8860007850865441E-4</v>
          </cell>
          <cell r="H740">
            <v>2.900713596365189E-4</v>
          </cell>
          <cell r="I740">
            <v>2.9065896178112551E-4</v>
          </cell>
          <cell r="J740">
            <v>2.9112299238613382E-4</v>
          </cell>
          <cell r="K740">
            <v>4.4776598915980548E-4</v>
          </cell>
          <cell r="L740">
            <v>3.0832903124713648E-4</v>
          </cell>
          <cell r="M740">
            <v>4.1864731948636598E-4</v>
          </cell>
          <cell r="N740">
            <v>4.4526389997698383E-4</v>
          </cell>
          <cell r="O740">
            <v>4.4553978301817981E-4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2.5355659672991786E-4</v>
          </cell>
          <cell r="F741">
            <v>2.8004571091043168E-4</v>
          </cell>
          <cell r="G741">
            <v>2.8860007850865441E-4</v>
          </cell>
          <cell r="H741">
            <v>2.900713596365189E-4</v>
          </cell>
          <cell r="I741">
            <v>2.9065896178112551E-4</v>
          </cell>
          <cell r="J741">
            <v>2.9112299238613382E-4</v>
          </cell>
          <cell r="K741">
            <v>4.4776598915980548E-4</v>
          </cell>
          <cell r="L741">
            <v>3.0832903124713648E-4</v>
          </cell>
          <cell r="M741">
            <v>4.1864731948636598E-4</v>
          </cell>
          <cell r="N741">
            <v>4.4526389997698383E-4</v>
          </cell>
          <cell r="O741">
            <v>4.4553978301817981E-4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1.8572095551775301E-5</v>
          </cell>
          <cell r="F742">
            <v>2.2556980209449498E-6</v>
          </cell>
          <cell r="G742">
            <v>7.7313621915745998E-7</v>
          </cell>
          <cell r="H742">
            <v>2.0800924150527601E-7</v>
          </cell>
          <cell r="I742">
            <v>1.34789849675903E-7</v>
          </cell>
          <cell r="J742">
            <v>1.2402199713908301E-7</v>
          </cell>
          <cell r="K742">
            <v>1.8761505652771199E-5</v>
          </cell>
          <cell r="L742">
            <v>2.9893729925677399E-6</v>
          </cell>
          <cell r="M742">
            <v>1.0178063733681599E-5</v>
          </cell>
          <cell r="N742">
            <v>2.3437109341733899E-6</v>
          </cell>
          <cell r="O742">
            <v>2.4175478534952899E-7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1.8572095551775301E-5</v>
          </cell>
          <cell r="F743">
            <v>2.0827793572720201E-5</v>
          </cell>
          <cell r="G743">
            <v>2.16009297918777E-5</v>
          </cell>
          <cell r="H743">
            <v>2.1808939033382999E-5</v>
          </cell>
          <cell r="I743">
            <v>2.19437288830589E-5</v>
          </cell>
          <cell r="J743">
            <v>2.2067750880197999E-5</v>
          </cell>
          <cell r="K743">
            <v>3.4790778035759602E-5</v>
          </cell>
          <cell r="L743">
            <v>2.3468141805747601E-5</v>
          </cell>
          <cell r="M743">
            <v>3.2395763467340797E-5</v>
          </cell>
          <cell r="N743">
            <v>3.4547206810029998E-5</v>
          </cell>
          <cell r="O743">
            <v>3.4638430095682603E-5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4.7439420746053669</v>
          </cell>
          <cell r="E744">
            <v>5.415375403945724</v>
          </cell>
          <cell r="F744">
            <v>4.1863037133437038</v>
          </cell>
          <cell r="G744">
            <v>3.3059369285280691</v>
          </cell>
          <cell r="H744">
            <v>2.4540024325397556</v>
          </cell>
          <cell r="I744">
            <v>2.4273039696670167</v>
          </cell>
          <cell r="J744">
            <v>2.4009249851317436</v>
          </cell>
          <cell r="K744">
            <v>2.3748209835546508</v>
          </cell>
          <cell r="L744">
            <v>1.0727730809840603</v>
          </cell>
          <cell r="M744">
            <v>1.0536379994732483</v>
          </cell>
          <cell r="N744">
            <v>1.0421647434695687</v>
          </cell>
          <cell r="O744">
            <v>0.79031277513111198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4.7439420746053669</v>
          </cell>
          <cell r="E745">
            <v>5.415375403945724</v>
          </cell>
          <cell r="F745">
            <v>4.1863037133437038</v>
          </cell>
          <cell r="G745">
            <v>3.3059369285280691</v>
          </cell>
          <cell r="H745">
            <v>2.4540024325397556</v>
          </cell>
          <cell r="I745">
            <v>2.4273039696670167</v>
          </cell>
          <cell r="J745">
            <v>2.4009249851317436</v>
          </cell>
          <cell r="K745">
            <v>2.3748209835546508</v>
          </cell>
          <cell r="L745">
            <v>1.0727730809840603</v>
          </cell>
          <cell r="M745">
            <v>1.0536379994732483</v>
          </cell>
          <cell r="N745">
            <v>1.0421647434695687</v>
          </cell>
          <cell r="O745">
            <v>0.79031277513111198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6.5888084369519007</v>
          </cell>
          <cell r="E746">
            <v>7.5213547277024002</v>
          </cell>
          <cell r="F746">
            <v>5.8143107129773695</v>
          </cell>
          <cell r="G746">
            <v>4.5915790674000929</v>
          </cell>
          <cell r="H746">
            <v>3.4083367118607701</v>
          </cell>
          <cell r="I746">
            <v>3.3712555134264104</v>
          </cell>
          <cell r="J746">
            <v>3.3346180349051973</v>
          </cell>
          <cell r="K746">
            <v>3.2983624771592361</v>
          </cell>
          <cell r="L746">
            <v>1.4899626124778607</v>
          </cell>
          <cell r="M746">
            <v>1.4633861103795107</v>
          </cell>
          <cell r="N746">
            <v>1.4474510325966214</v>
          </cell>
          <cell r="O746">
            <v>1.0976566321265446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1.53290101074023E-4</v>
          </cell>
          <cell r="E747">
            <v>4.7268921841999198E-2</v>
          </cell>
          <cell r="F747">
            <v>7.17281698217785E-6</v>
          </cell>
          <cell r="G747">
            <v>1.6363715602097099E-5</v>
          </cell>
          <cell r="H747">
            <v>6.2792255449294399E-2</v>
          </cell>
          <cell r="I747">
            <v>0.109143133336536</v>
          </cell>
          <cell r="J747">
            <v>1.4470264942370801E-5</v>
          </cell>
          <cell r="K747">
            <v>6.0321896114842399E-2</v>
          </cell>
          <cell r="L747">
            <v>2.7090374664450299E-5</v>
          </cell>
          <cell r="M747">
            <v>1.5026433635166699E-2</v>
          </cell>
          <cell r="N747">
            <v>4.8246083352197801E-2</v>
          </cell>
          <cell r="O747">
            <v>3.08158966465352E-5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0.33522506905606703</v>
          </cell>
          <cell r="E748">
            <v>0.38249359153204587</v>
          </cell>
          <cell r="F748">
            <v>0.38247763809228236</v>
          </cell>
          <cell r="G748">
            <v>0.38247424074370345</v>
          </cell>
          <cell r="H748">
            <v>0.17394913252915878</v>
          </cell>
          <cell r="I748">
            <v>0.17194409434854338</v>
          </cell>
          <cell r="J748">
            <v>0.17192881948725763</v>
          </cell>
          <cell r="K748">
            <v>0.16947000241212731</v>
          </cell>
          <cell r="L748">
            <v>7.7105492816483795E-2</v>
          </cell>
          <cell r="M748">
            <v>7.5359934883028709E-2</v>
          </cell>
          <cell r="N748">
            <v>7.3959313262917978E-2</v>
          </cell>
          <cell r="O748">
            <v>6.3281632123062329E-2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5.1250403551783108E-5</v>
          </cell>
          <cell r="F749">
            <v>1.0105887529197788E-4</v>
          </cell>
          <cell r="G749">
            <v>1.0645565024891805E-4</v>
          </cell>
          <cell r="H749">
            <v>1.0646687753118661E-4</v>
          </cell>
          <cell r="I749">
            <v>1.0599413041510886E-4</v>
          </cell>
          <cell r="J749">
            <v>1.0574099953192301E-4</v>
          </cell>
          <cell r="K749">
            <v>1.4601204255783307E-4</v>
          </cell>
          <cell r="L749">
            <v>9.719226135363566E-5</v>
          </cell>
          <cell r="M749">
            <v>1.5218339413357063E-4</v>
          </cell>
          <cell r="N749">
            <v>1.6150243605519667E-4</v>
          </cell>
          <cell r="O749">
            <v>1.7410876181516157E-4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5.1250403551783108E-5</v>
          </cell>
          <cell r="F750">
            <v>1.0105887529197788E-4</v>
          </cell>
          <cell r="G750">
            <v>1.0645565024891805E-4</v>
          </cell>
          <cell r="H750">
            <v>1.0646687753118661E-4</v>
          </cell>
          <cell r="I750">
            <v>1.0599413041510886E-4</v>
          </cell>
          <cell r="J750">
            <v>1.0574099953192301E-4</v>
          </cell>
          <cell r="K750">
            <v>1.4601204255783307E-4</v>
          </cell>
          <cell r="L750">
            <v>9.719226135363566E-5</v>
          </cell>
          <cell r="M750">
            <v>1.5218339413357063E-4</v>
          </cell>
          <cell r="N750">
            <v>1.6150243605519667E-4</v>
          </cell>
          <cell r="O750">
            <v>1.7410876181516157E-4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2.2118782791036798E-6</v>
          </cell>
          <cell r="F751">
            <v>4.1227054600082698E-6</v>
          </cell>
          <cell r="G751">
            <v>5.2056258501470804E-7</v>
          </cell>
          <cell r="H751">
            <v>8.9761433916958205E-8</v>
          </cell>
          <cell r="I751">
            <v>4.9153621131402801E-8</v>
          </cell>
          <cell r="J751">
            <v>6.6693055957671995E-8</v>
          </cell>
          <cell r="K751">
            <v>4.0360963168128704E-6</v>
          </cell>
          <cell r="L751">
            <v>4.9964845678383599E-7</v>
          </cell>
          <cell r="M751">
            <v>6.0840562395725097E-6</v>
          </cell>
          <cell r="N751">
            <v>8.3766371809295301E-7</v>
          </cell>
          <cell r="O751">
            <v>1.11518006309579E-6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2.2118782791036798E-6</v>
          </cell>
          <cell r="F752">
            <v>6.3345837391119497E-6</v>
          </cell>
          <cell r="G752">
            <v>6.8551463241266599E-6</v>
          </cell>
          <cell r="H752">
            <v>6.9449077580436203E-6</v>
          </cell>
          <cell r="I752">
            <v>6.9940613791750202E-6</v>
          </cell>
          <cell r="J752">
            <v>7.0607544351326998E-6</v>
          </cell>
          <cell r="K752">
            <v>1.03776869187864E-5</v>
          </cell>
          <cell r="L752">
            <v>6.3737373510150502E-6</v>
          </cell>
          <cell r="M752">
            <v>1.08254091241753E-5</v>
          </cell>
          <cell r="N752">
            <v>1.1581515128259699E-5</v>
          </cell>
          <cell r="O752">
            <v>1.26393378503156E-5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5.6552817611162198E-6</v>
          </cell>
          <cell r="E753">
            <v>1.8063190510352118E-4</v>
          </cell>
          <cell r="F753">
            <v>4.3173829699593141E-4</v>
          </cell>
          <cell r="G753">
            <v>8.1929710320276754E-5</v>
          </cell>
          <cell r="H753">
            <v>5.6677137965618516E-4</v>
          </cell>
          <cell r="I753">
            <v>8.999502023885824E-4</v>
          </cell>
          <cell r="J753">
            <v>2.1474710568750915E-5</v>
          </cell>
          <cell r="K753">
            <v>1.6273525093096071E-5</v>
          </cell>
          <cell r="L753">
            <v>9.4447959797465798E-4</v>
          </cell>
          <cell r="M753">
            <v>8.0634912921517267E-4</v>
          </cell>
          <cell r="N753">
            <v>2.4850165324131358E-3</v>
          </cell>
          <cell r="O753">
            <v>2.807198960310674E-4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2.3631218420105012E-5</v>
          </cell>
          <cell r="F754">
            <v>2.8144061411656993E-5</v>
          </cell>
          <cell r="G754">
            <v>3.312745071145161E-5</v>
          </cell>
          <cell r="H754">
            <v>3.7358367693791874E-5</v>
          </cell>
          <cell r="I754">
            <v>3.5299492215931563E-5</v>
          </cell>
          <cell r="J754">
            <v>1.2475753272584896E-5</v>
          </cell>
          <cell r="K754">
            <v>1.2182856702442393E-5</v>
          </cell>
          <cell r="L754">
            <v>4.8967687141975604E-5</v>
          </cell>
          <cell r="M754">
            <v>7.1253763502739307E-5</v>
          </cell>
          <cell r="N754">
            <v>6.7460781743116375E-5</v>
          </cell>
          <cell r="O754">
            <v>1.0768128127400066E-4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1.4049836153704104E-5</v>
          </cell>
          <cell r="E755">
            <v>1.1656854041981165E-2</v>
          </cell>
          <cell r="F755">
            <v>1.4269806762598529E-2</v>
          </cell>
          <cell r="G755">
            <v>1.3700713720044619E-2</v>
          </cell>
          <cell r="H755">
            <v>1.3588171642407804E-2</v>
          </cell>
          <cell r="I755">
            <v>7.8117919317875623E-3</v>
          </cell>
          <cell r="J755">
            <v>2.1051741632123221E-6</v>
          </cell>
          <cell r="K755">
            <v>4.6520307352714841E-6</v>
          </cell>
          <cell r="L755">
            <v>1.0297646467335771E-2</v>
          </cell>
          <cell r="M755">
            <v>1.7701134730616592E-2</v>
          </cell>
          <cell r="N755">
            <v>1.269605835422004E-2</v>
          </cell>
          <cell r="O755">
            <v>2.6013040028065475E-2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1.9705117914820325E-5</v>
          </cell>
          <cell r="E756">
            <v>1.1861117165504786E-2</v>
          </cell>
          <cell r="F756">
            <v>1.4729689121006135E-2</v>
          </cell>
          <cell r="G756">
            <v>1.3815770881076352E-2</v>
          </cell>
          <cell r="H756">
            <v>1.4192301389757769E-2</v>
          </cell>
          <cell r="I756">
            <v>8.7470416263920759E-3</v>
          </cell>
          <cell r="J756">
            <v>3.6055638004548158E-5</v>
          </cell>
          <cell r="K756">
            <v>3.3108412530809957E-5</v>
          </cell>
          <cell r="L756">
            <v>1.129109375245242E-2</v>
          </cell>
          <cell r="M756">
            <v>1.8578737623334497E-2</v>
          </cell>
          <cell r="N756">
            <v>1.5248535668376298E-2</v>
          </cell>
          <cell r="O756">
            <v>2.6401441205370562E-2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2267.7909004684302</v>
          </cell>
          <cell r="E757">
            <v>1915.97928302885</v>
          </cell>
          <cell r="F757">
            <v>1437.3332220023001</v>
          </cell>
          <cell r="G757">
            <v>1186.2927176436999</v>
          </cell>
          <cell r="H757">
            <v>655.01691658471498</v>
          </cell>
          <cell r="I757">
            <v>447.32853356290701</v>
          </cell>
          <cell r="J757">
            <v>236.70036309384901</v>
          </cell>
          <cell r="K757">
            <v>1.0220148339606799E-3</v>
          </cell>
          <cell r="L757">
            <v>3.4976189130185198E-3</v>
          </cell>
          <cell r="M757">
            <v>3.9822836775499099E-3</v>
          </cell>
          <cell r="N757">
            <v>4.2095359799102098E-3</v>
          </cell>
          <cell r="O757">
            <v>6.2396585317508902E-3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30.256664173100329</v>
          </cell>
          <cell r="E758">
            <v>25.56282491355228</v>
          </cell>
          <cell r="F758">
            <v>19.176777674992557</v>
          </cell>
          <cell r="G758">
            <v>15.828061491583043</v>
          </cell>
          <cell r="H758">
            <v>8.7425491507500137</v>
          </cell>
          <cell r="I758">
            <v>5.9703167315444734</v>
          </cell>
          <cell r="J758">
            <v>3.1607882568519123</v>
          </cell>
          <cell r="K758">
            <v>0.86614481500781726</v>
          </cell>
          <cell r="L758">
            <v>0.85310284084496335</v>
          </cell>
          <cell r="M758">
            <v>0.8592608751434071</v>
          </cell>
          <cell r="N758">
            <v>0.85958941405348466</v>
          </cell>
          <cell r="O758">
            <v>0.85961810322364651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30.770568527387102</v>
          </cell>
          <cell r="E759">
            <v>25.997005197135014</v>
          </cell>
          <cell r="F759">
            <v>19.502486051591635</v>
          </cell>
          <cell r="G759">
            <v>16.096237688517022</v>
          </cell>
          <cell r="H759">
            <v>8.887610808476456</v>
          </cell>
          <cell r="I759">
            <v>6.06958661550755</v>
          </cell>
          <cell r="J759">
            <v>3.2116738547333576</v>
          </cell>
          <cell r="K759">
            <v>1.3867229768801648E-5</v>
          </cell>
          <cell r="L759">
            <v>4.7457515780441228E-5</v>
          </cell>
          <cell r="M759">
            <v>5.4033699831070674E-5</v>
          </cell>
          <cell r="N759">
            <v>5.7117177475036785E-5</v>
          </cell>
          <cell r="O759">
            <v>8.4662938015616011E-5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1.0784013247471517E-5</v>
          </cell>
          <cell r="G760">
            <v>6.6562019167553331E-4</v>
          </cell>
          <cell r="H760">
            <v>3.4339617790734296E-3</v>
          </cell>
          <cell r="I760">
            <v>2.1406805255447642E-3</v>
          </cell>
          <cell r="J760">
            <v>2.8062821157068328E-3</v>
          </cell>
          <cell r="K760">
            <v>0.88084879413341421</v>
          </cell>
          <cell r="L760">
            <v>0.867550121526656</v>
          </cell>
          <cell r="M760">
            <v>0.87380617281832951</v>
          </cell>
          <cell r="N760">
            <v>0.87413774396735733</v>
          </cell>
          <cell r="O760">
            <v>0.87414117594849139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9.2730630946639394</v>
          </cell>
          <cell r="E761">
            <v>9.2729267215115598</v>
          </cell>
          <cell r="F761">
            <v>1.1771303609316099</v>
          </cell>
          <cell r="G761">
            <v>0.59099890124550603</v>
          </cell>
          <cell r="H761">
            <v>0.22604731413722001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0.10003304309238337</v>
          </cell>
          <cell r="E762">
            <v>0.10003157196884091</v>
          </cell>
          <cell r="F762">
            <v>1.2698277895702407E-2</v>
          </cell>
          <cell r="G762">
            <v>6.3753926779450531E-3</v>
          </cell>
          <cell r="H762">
            <v>2.4384823531523239E-3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0.10003304309238337</v>
          </cell>
          <cell r="E763">
            <v>0.10003157196884091</v>
          </cell>
          <cell r="F763">
            <v>1.2698277895702407E-2</v>
          </cell>
          <cell r="G763">
            <v>6.3753926779450531E-3</v>
          </cell>
          <cell r="H763">
            <v>2.4384823531523239E-3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10.166015736999416</v>
          </cell>
          <cell r="G764">
            <v>9.4002629187538513</v>
          </cell>
          <cell r="H764">
            <v>9.4002629187538513</v>
          </cell>
          <cell r="I764">
            <v>8.5871820412315873</v>
          </cell>
          <cell r="J764">
            <v>8.1145446338317555</v>
          </cell>
          <cell r="K764">
            <v>7.6419072264318952</v>
          </cell>
          <cell r="L764">
            <v>7.6419072264318952</v>
          </cell>
          <cell r="M764">
            <v>7.6419072264318952</v>
          </cell>
          <cell r="N764">
            <v>7.6419072264318952</v>
          </cell>
          <cell r="O764">
            <v>7.6419072264318952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10.166015736999416</v>
          </cell>
          <cell r="G765">
            <v>9.4002629187538513</v>
          </cell>
          <cell r="H765">
            <v>9.4002629187538513</v>
          </cell>
          <cell r="I765">
            <v>8.5871820412315873</v>
          </cell>
          <cell r="J765">
            <v>8.1145446338317555</v>
          </cell>
          <cell r="K765">
            <v>7.6419072264318952</v>
          </cell>
          <cell r="L765">
            <v>7.6419072264318952</v>
          </cell>
          <cell r="M765">
            <v>7.6419072264318952</v>
          </cell>
          <cell r="N765">
            <v>7.6419072264318952</v>
          </cell>
          <cell r="O765">
            <v>7.6419072264318952</v>
          </cell>
        </row>
        <row r="766">
          <cell r="A766" t="str">
            <v>D-RHEM_KEV_WOD_ELC_CHP</v>
          </cell>
          <cell r="B766" t="str">
            <v>VAR_fout</v>
          </cell>
          <cell r="C766" t="str">
            <v>ELC5</v>
          </cell>
          <cell r="G766">
            <v>1.7657006487541349E-3</v>
          </cell>
          <cell r="H766">
            <v>4.3303049810893722E-3</v>
          </cell>
          <cell r="I766">
            <v>3.2595813027681469E-2</v>
          </cell>
          <cell r="J766">
            <v>6.2203769066225302E-2</v>
          </cell>
          <cell r="K766">
            <v>0.10258290541692665</v>
          </cell>
          <cell r="L766">
            <v>9.3557812962912726E-2</v>
          </cell>
          <cell r="M766">
            <v>6.4243374191750677E-2</v>
          </cell>
          <cell r="N766">
            <v>4.6129956048524892E-2</v>
          </cell>
          <cell r="O766">
            <v>2.587091388979328E-2</v>
          </cell>
        </row>
        <row r="767">
          <cell r="A767" t="str">
            <v>D-RHEM_KEV_WOD_ELC_CHP</v>
          </cell>
          <cell r="B767" t="str">
            <v>VAR_fout</v>
          </cell>
          <cell r="C767" t="str">
            <v>RHEM_ELC</v>
          </cell>
          <cell r="G767">
            <v>1.7641684171366039E-3</v>
          </cell>
          <cell r="H767">
            <v>4.3258822293734001E-3</v>
          </cell>
          <cell r="I767">
            <v>3.2583447973489936E-2</v>
          </cell>
          <cell r="J767">
            <v>6.2153714676304907E-2</v>
          </cell>
          <cell r="K767">
            <v>0.10258997324003942</v>
          </cell>
          <cell r="L767">
            <v>9.4698515428748339E-2</v>
          </cell>
          <cell r="M767">
            <v>6.4553550534774962E-2</v>
          </cell>
          <cell r="N767">
            <v>4.6914677578416851E-2</v>
          </cell>
          <cell r="O767">
            <v>2.5971316809827234E-2</v>
          </cell>
        </row>
        <row r="768">
          <cell r="A768" t="str">
            <v>D-RHEM_KEV_WOD_ELC_CHP</v>
          </cell>
          <cell r="B768" t="str">
            <v>VAR_fin</v>
          </cell>
          <cell r="C768" t="str">
            <v>RHEM_KEV_WOD_ELC_CHP</v>
          </cell>
          <cell r="G768">
            <v>3.5047707736271584E-3</v>
          </cell>
          <cell r="H768">
            <v>8.6310889181991993E-3</v>
          </cell>
          <cell r="I768">
            <v>6.5154162708907809E-2</v>
          </cell>
          <cell r="J768">
            <v>0.12433361251621239</v>
          </cell>
          <cell r="K768">
            <v>0.20514769994715545</v>
          </cell>
          <cell r="L768">
            <v>0.18823123009939746</v>
          </cell>
          <cell r="M768">
            <v>0.12877182643426197</v>
          </cell>
          <cell r="N768">
            <v>9.3019535334678091E-2</v>
          </cell>
          <cell r="O768">
            <v>5.181682248121313E-2</v>
          </cell>
        </row>
        <row r="769">
          <cell r="A769" t="str">
            <v>RHES-SHSTG-SOL</v>
          </cell>
          <cell r="B769" t="str">
            <v>VAR_fout</v>
          </cell>
          <cell r="C769" t="str">
            <v>RHES-SHASOL</v>
          </cell>
          <cell r="D769">
            <v>2.5099243128238816E-5</v>
          </cell>
          <cell r="E769">
            <v>1.2110140627772118E-5</v>
          </cell>
          <cell r="F769">
            <v>6.245529838531854E-2</v>
          </cell>
          <cell r="G769">
            <v>5.973868002765205E-2</v>
          </cell>
          <cell r="H769">
            <v>6.1630591139766509E-2</v>
          </cell>
          <cell r="I769">
            <v>7.261598319775539E-2</v>
          </cell>
          <cell r="J769">
            <v>0.12534984712065797</v>
          </cell>
          <cell r="K769">
            <v>0.37840663475338016</v>
          </cell>
          <cell r="L769">
            <v>0.29302205371996576</v>
          </cell>
          <cell r="M769">
            <v>7.7930806914822487E-2</v>
          </cell>
          <cell r="N769">
            <v>0.29664376791822977</v>
          </cell>
          <cell r="O769">
            <v>0.27512845223503912</v>
          </cell>
        </row>
        <row r="770">
          <cell r="A770" t="str">
            <v>RHES-SHSTG-SOL</v>
          </cell>
          <cell r="B770" t="str">
            <v>VAR_fin</v>
          </cell>
          <cell r="C770" t="str">
            <v>RHES-SHASOL</v>
          </cell>
          <cell r="D770">
            <v>1.4330812148186301E-8</v>
          </cell>
          <cell r="E770">
            <v>1.2964463857262403E-6</v>
          </cell>
          <cell r="F770">
            <v>6.2448949611203314E-2</v>
          </cell>
          <cell r="G770">
            <v>5.9732418005549189E-2</v>
          </cell>
          <cell r="H770">
            <v>6.1624373498851082E-2</v>
          </cell>
          <cell r="I770">
            <v>7.2611242615443453E-2</v>
          </cell>
          <cell r="J770">
            <v>0.12534937987074923</v>
          </cell>
          <cell r="K770">
            <v>0.37842237009215585</v>
          </cell>
          <cell r="L770">
            <v>0.29303472023738492</v>
          </cell>
          <cell r="M770">
            <v>7.7939162875768894E-2</v>
          </cell>
          <cell r="N770">
            <v>0.29665393767804882</v>
          </cell>
          <cell r="O770">
            <v>0.27513787918422067</v>
          </cell>
        </row>
        <row r="771">
          <cell r="A771" t="str">
            <v>RHES-SHSTG-SOL</v>
          </cell>
          <cell r="B771" t="str">
            <v>VAR_ncap</v>
          </cell>
          <cell r="C771" t="str">
            <v>-</v>
          </cell>
          <cell r="D771">
            <v>1.10762074709932E-2</v>
          </cell>
          <cell r="E771">
            <v>1.04678210860429E-4</v>
          </cell>
          <cell r="F771">
            <v>1.8103544148269101E-6</v>
          </cell>
          <cell r="G771">
            <v>2.6383786628719102E-6</v>
          </cell>
          <cell r="H771">
            <v>7.9076198960342601E-3</v>
          </cell>
          <cell r="I771">
            <v>3.5924684965058101E-3</v>
          </cell>
          <cell r="J771">
            <v>7.8070319639273701E-3</v>
          </cell>
          <cell r="K771">
            <v>4.7750652753432703E-2</v>
          </cell>
          <cell r="L771">
            <v>2.1631058914244501E-3</v>
          </cell>
          <cell r="M771">
            <v>5.4752428297716801E-3</v>
          </cell>
          <cell r="N771">
            <v>3.8189280769429401E-2</v>
          </cell>
          <cell r="O771">
            <v>8.2054995629639894E-3</v>
          </cell>
        </row>
        <row r="772">
          <cell r="A772" t="str">
            <v>RHES-SHSTG-SOL</v>
          </cell>
          <cell r="B772" t="str">
            <v>VAR_cap</v>
          </cell>
          <cell r="C772" t="str">
            <v>-</v>
          </cell>
          <cell r="D772">
            <v>1.10762074709932E-2</v>
          </cell>
          <cell r="E772">
            <v>1.1180885681853599E-2</v>
          </cell>
          <cell r="F772">
            <v>1.11826960362684E-2</v>
          </cell>
          <cell r="G772">
            <v>1.1185334414931299E-2</v>
          </cell>
          <cell r="H772">
            <v>1.0838142758976601E-2</v>
          </cell>
          <cell r="I772">
            <v>1.1502604996832E-2</v>
          </cell>
          <cell r="J772">
            <v>1.9307120356467401E-2</v>
          </cell>
          <cell r="K772">
            <v>5.9150153213865901E-2</v>
          </cell>
          <cell r="L772">
            <v>5.7238391997566501E-2</v>
          </cell>
          <cell r="M772">
            <v>5.5389001474628802E-2</v>
          </cell>
          <cell r="N772">
            <v>5.3599582762039299E-2</v>
          </cell>
          <cell r="O772">
            <v>5.1870023162165102E-2</v>
          </cell>
        </row>
        <row r="773">
          <cell r="A773" t="str">
            <v>D-ITOT_LTH</v>
          </cell>
          <cell r="B773" t="str">
            <v>VAR_fout</v>
          </cell>
          <cell r="C773" t="str">
            <v>ITOT_LTH_DH</v>
          </cell>
          <cell r="D773">
            <v>7.1200250982922642</v>
          </cell>
          <cell r="E773">
            <v>7.6289309076827063</v>
          </cell>
          <cell r="F773">
            <v>7.3929856816048272</v>
          </cell>
          <cell r="G773">
            <v>7.8040494934774403</v>
          </cell>
          <cell r="H773">
            <v>7.528400593936035</v>
          </cell>
          <cell r="I773">
            <v>7.6464069532780146</v>
          </cell>
          <cell r="J773">
            <v>7.1078190531484156</v>
          </cell>
          <cell r="K773">
            <v>8.8687508399647363</v>
          </cell>
          <cell r="L773">
            <v>8.7987619906848664</v>
          </cell>
          <cell r="M773">
            <v>8.2980217338583966</v>
          </cell>
          <cell r="N773">
            <v>7.1901334308481237</v>
          </cell>
          <cell r="O773">
            <v>7.1676262086475022</v>
          </cell>
        </row>
        <row r="774">
          <cell r="A774" t="str">
            <v>D-ITOT_LTH</v>
          </cell>
          <cell r="B774" t="str">
            <v>VAR_fin</v>
          </cell>
          <cell r="C774" t="str">
            <v>LTH</v>
          </cell>
          <cell r="D774">
            <v>7.7403629755437944</v>
          </cell>
          <cell r="E774">
            <v>8.2914279499675949</v>
          </cell>
          <cell r="F774">
            <v>8.0318269275320819</v>
          </cell>
          <cell r="G774">
            <v>8.4728467831502599</v>
          </cell>
          <cell r="H774">
            <v>8.1682139897823998</v>
          </cell>
          <cell r="I774">
            <v>8.290811287991815</v>
          </cell>
          <cell r="J774">
            <v>7.7017852891206084</v>
          </cell>
          <cell r="K774">
            <v>9.603578843351503</v>
          </cell>
          <cell r="L774">
            <v>9.5277910075735619</v>
          </cell>
          <cell r="M774">
            <v>8.9855614846961132</v>
          </cell>
          <cell r="N774">
            <v>7.7858781403810395</v>
          </cell>
          <cell r="O774">
            <v>7.7615060628642709</v>
          </cell>
        </row>
        <row r="775">
          <cell r="A775" t="str">
            <v>D-ITOT_LTH</v>
          </cell>
          <cell r="B775" t="str">
            <v>VAR_ncap</v>
          </cell>
          <cell r="C775" t="str">
            <v>-</v>
          </cell>
          <cell r="D775">
            <v>0.795534502560302</v>
          </cell>
          <cell r="E775">
            <v>4.2948851420327099E-7</v>
          </cell>
          <cell r="F775">
            <v>4.7900658313956905E-7</v>
          </cell>
          <cell r="G775">
            <v>5.3623514074250997E-7</v>
          </cell>
          <cell r="H775">
            <v>7.15076086176115E-7</v>
          </cell>
          <cell r="I775">
            <v>5.9607620612242504E-6</v>
          </cell>
          <cell r="J775">
            <v>1.081330585101E-6</v>
          </cell>
          <cell r="K775">
            <v>1.4228955266395001E-4</v>
          </cell>
          <cell r="L775">
            <v>1.7549675946768099E-6</v>
          </cell>
          <cell r="M775">
            <v>3.2410610750848398E-6</v>
          </cell>
          <cell r="N775">
            <v>4.7019092000033697E-6</v>
          </cell>
          <cell r="O775">
            <v>2.5973919155613401E-5</v>
          </cell>
        </row>
        <row r="776">
          <cell r="A776" t="str">
            <v>D-ITOT_LTH</v>
          </cell>
          <cell r="B776" t="str">
            <v>VAR_cap</v>
          </cell>
          <cell r="C776" t="str">
            <v>-</v>
          </cell>
          <cell r="D776">
            <v>0.795534502560302</v>
          </cell>
          <cell r="E776">
            <v>0.79553493204881598</v>
          </cell>
          <cell r="F776">
            <v>0.79553541105540004</v>
          </cell>
          <cell r="G776">
            <v>0.79553594729054</v>
          </cell>
          <cell r="H776">
            <v>0.79553666236662601</v>
          </cell>
          <cell r="I776">
            <v>0.79554262312868795</v>
          </cell>
          <cell r="J776">
            <v>0.79554370445927303</v>
          </cell>
          <cell r="K776">
            <v>0.79568599401193696</v>
          </cell>
          <cell r="L776">
            <v>0.79568774897953098</v>
          </cell>
          <cell r="M776">
            <v>0.79569099004060695</v>
          </cell>
          <cell r="N776">
            <v>0.79569569194980605</v>
          </cell>
          <cell r="O776">
            <v>0.79572166586896198</v>
          </cell>
        </row>
        <row r="777">
          <cell r="A777" t="str">
            <v>D-IH2</v>
          </cell>
          <cell r="B777" t="str">
            <v>VAR_fout</v>
          </cell>
          <cell r="C777" t="str">
            <v>IH2</v>
          </cell>
          <cell r="H777">
            <v>1.4061183468232883</v>
          </cell>
          <cell r="I777">
            <v>1.4922894973853573</v>
          </cell>
          <cell r="J777">
            <v>1.4923767819473497</v>
          </cell>
          <cell r="K777">
            <v>2.1541623958913982</v>
          </cell>
          <cell r="L777">
            <v>12.124255425099394</v>
          </cell>
          <cell r="M777">
            <v>14.072507118770757</v>
          </cell>
          <cell r="N777">
            <v>15.667306831523044</v>
          </cell>
          <cell r="O777">
            <v>15.541013805457178</v>
          </cell>
        </row>
        <row r="778">
          <cell r="A778" t="str">
            <v>D-IH2</v>
          </cell>
          <cell r="B778" t="str">
            <v>VAR_fin</v>
          </cell>
          <cell r="C778" t="str">
            <v>H2</v>
          </cell>
          <cell r="H778">
            <v>1.4168307019891135</v>
          </cell>
          <cell r="I778">
            <v>1.5036583378121517</v>
          </cell>
          <cell r="J778">
            <v>1.503746287341805</v>
          </cell>
          <cell r="K778">
            <v>2.1705736408778424</v>
          </cell>
          <cell r="L778">
            <v>12.216622707361431</v>
          </cell>
          <cell r="M778">
            <v>14.179716938392595</v>
          </cell>
          <cell r="N778">
            <v>15.786666454168179</v>
          </cell>
          <cell r="O778">
            <v>15.659411278825736</v>
          </cell>
        </row>
        <row r="779">
          <cell r="A779" t="str">
            <v>D-IH2</v>
          </cell>
          <cell r="B779" t="str">
            <v>VAR_ncap</v>
          </cell>
          <cell r="C779" t="str">
            <v>-</v>
          </cell>
          <cell r="G779">
            <v>5.4122778525544698E-6</v>
          </cell>
          <cell r="H779">
            <v>9.9734435208080702E-2</v>
          </cell>
          <cell r="I779">
            <v>1.2470317945904299E-3</v>
          </cell>
          <cell r="J779">
            <v>4.1974586612739603E-3</v>
          </cell>
          <cell r="K779">
            <v>6.0844272338233502E-2</v>
          </cell>
          <cell r="L779">
            <v>0.33041631041512698</v>
          </cell>
          <cell r="M779">
            <v>8.3060727536703793E-2</v>
          </cell>
          <cell r="N779">
            <v>5.8043572302975903E-2</v>
          </cell>
          <cell r="O779">
            <v>1.78326015719651E-2</v>
          </cell>
        </row>
        <row r="780">
          <cell r="A780" t="str">
            <v>D-IH2</v>
          </cell>
          <cell r="B780" t="str">
            <v>VAR_cap</v>
          </cell>
          <cell r="C780" t="str">
            <v>-</v>
          </cell>
          <cell r="G780">
            <v>5.4122778525544698E-6</v>
          </cell>
          <cell r="H780">
            <v>9.97398474859333E-2</v>
          </cell>
          <cell r="I780">
            <v>0.10098687928052399</v>
          </cell>
          <cell r="J780">
            <v>0.105184337941798</v>
          </cell>
          <cell r="K780">
            <v>0.16602861028003099</v>
          </cell>
          <cell r="L780">
            <v>0.496444920695159</v>
          </cell>
          <cell r="M780">
            <v>0.57950564823186201</v>
          </cell>
          <cell r="N780">
            <v>0.63754750476866295</v>
          </cell>
          <cell r="O780">
            <v>0.65537640982895096</v>
          </cell>
        </row>
        <row r="781">
          <cell r="A781" t="str">
            <v>D-RHNM_LTH_CHPWOD</v>
          </cell>
          <cell r="B781" t="str">
            <v>VAR_fout</v>
          </cell>
          <cell r="C781" t="str">
            <v>RHNM_LTH_CHPWOD_ON</v>
          </cell>
          <cell r="D781">
            <v>1.1860712601050701E-5</v>
          </cell>
          <cell r="E781">
            <v>7.1070947404828995E-6</v>
          </cell>
          <cell r="F781">
            <v>9.1728523734771296E-7</v>
          </cell>
          <cell r="G781">
            <v>5.8293301186339141E-3</v>
          </cell>
          <cell r="H781">
            <v>1.4342539827061723E-2</v>
          </cell>
          <cell r="I781">
            <v>2.8617231104297886E-2</v>
          </cell>
          <cell r="J781">
            <v>2.6250326702547927E-2</v>
          </cell>
          <cell r="K781">
            <v>1.1805959498116213E-2</v>
          </cell>
          <cell r="L781">
            <v>4.2884383444887597E-2</v>
          </cell>
          <cell r="M781">
            <v>2.9381638501941882E-2</v>
          </cell>
          <cell r="N781">
            <v>1.7207514252096184E-2</v>
          </cell>
          <cell r="O781">
            <v>2.1976350370614059E-2</v>
          </cell>
        </row>
        <row r="782">
          <cell r="A782" t="str">
            <v>D-RHNM_LTH_CHPWOD</v>
          </cell>
          <cell r="B782" t="str">
            <v>VAR_fout</v>
          </cell>
          <cell r="C782" t="str">
            <v>RHSA_LTH</v>
          </cell>
          <cell r="D782">
            <v>7.8443975725869632E-6</v>
          </cell>
          <cell r="E782">
            <v>1.7263354941244572E-5</v>
          </cell>
          <cell r="F782">
            <v>2.1078113112501191E-5</v>
          </cell>
          <cell r="G782">
            <v>1.1433465656455976E-3</v>
          </cell>
          <cell r="H782">
            <v>1.9554905359495606E-3</v>
          </cell>
          <cell r="I782">
            <v>4.5219026044128181E-4</v>
          </cell>
          <cell r="J782">
            <v>6.7699961107891378E-4</v>
          </cell>
          <cell r="K782">
            <v>4.4520161098129995E-4</v>
          </cell>
          <cell r="L782">
            <v>2.818466095927446E-3</v>
          </cell>
          <cell r="M782">
            <v>2.5003929842289259E-4</v>
          </cell>
          <cell r="N782">
            <v>4.72620514155911E-5</v>
          </cell>
          <cell r="O782">
            <v>8.0678085597493302E-5</v>
          </cell>
        </row>
        <row r="783">
          <cell r="A783" t="str">
            <v>D-RHNM_LTH_CHPWOD</v>
          </cell>
          <cell r="B783" t="str">
            <v>VAR_fout</v>
          </cell>
          <cell r="C783" t="str">
            <v>LTH</v>
          </cell>
          <cell r="E783">
            <v>1.1679147260564338E-5</v>
          </cell>
          <cell r="F783">
            <v>1.1788229027771904E-5</v>
          </cell>
          <cell r="G783">
            <v>2.8993568441554256E-5</v>
          </cell>
          <cell r="H783">
            <v>3.9838496841695614E-5</v>
          </cell>
          <cell r="I783">
            <v>6.4829305476460695E-5</v>
          </cell>
          <cell r="J783">
            <v>7.7605902323502361E-5</v>
          </cell>
          <cell r="K783">
            <v>4.7945312549384569E-5</v>
          </cell>
          <cell r="L783">
            <v>1.1945977488640768E-4</v>
          </cell>
          <cell r="M783">
            <v>9.7836492700892959E-5</v>
          </cell>
          <cell r="N783">
            <v>7.3223747225736934E-5</v>
          </cell>
          <cell r="O783">
            <v>9.6852015194568857E-5</v>
          </cell>
        </row>
        <row r="784">
          <cell r="A784" t="str">
            <v>D-RHNM_LTH_CHPWOD</v>
          </cell>
          <cell r="B784" t="str">
            <v>VAR_fin</v>
          </cell>
          <cell r="C784" t="str">
            <v>RHNM_LTH_CHPWOD</v>
          </cell>
          <cell r="D784">
            <v>1.9705110173637654E-5</v>
          </cell>
          <cell r="E784">
            <v>3.6049596942291774E-5</v>
          </cell>
          <cell r="F784">
            <v>3.3783627377620827E-5</v>
          </cell>
          <cell r="G784">
            <v>7.0016702527210643E-3</v>
          </cell>
          <cell r="H784">
            <v>1.6337868859852986E-2</v>
          </cell>
          <cell r="I784">
            <v>2.913425067021564E-2</v>
          </cell>
          <cell r="J784">
            <v>2.7004932215950347E-2</v>
          </cell>
          <cell r="K784">
            <v>1.2299106421646886E-2</v>
          </cell>
          <cell r="L784">
            <v>4.5822309315701436E-2</v>
          </cell>
          <cell r="M784">
            <v>2.9729514293065636E-2</v>
          </cell>
          <cell r="N784">
            <v>1.7328000050737515E-2</v>
          </cell>
          <cell r="O784">
            <v>2.2153880471406113E-2</v>
          </cell>
        </row>
        <row r="785">
          <cell r="A785" t="str">
            <v>RHNS-SHWODBR</v>
          </cell>
          <cell r="B785" t="str">
            <v>VAR_fout</v>
          </cell>
          <cell r="C785" t="str">
            <v>RHNS-SHWOD</v>
          </cell>
          <cell r="E785">
            <v>2.6592088208922716E-2</v>
          </cell>
          <cell r="F785">
            <v>9.4779032529282478E-2</v>
          </cell>
          <cell r="G785">
            <v>0.10205395311729301</v>
          </cell>
          <cell r="H785">
            <v>0.22258470415817724</v>
          </cell>
          <cell r="I785">
            <v>0.1469448785966721</v>
          </cell>
          <cell r="J785">
            <v>0.15588753671143452</v>
          </cell>
          <cell r="K785">
            <v>0.15655594565681266</v>
          </cell>
          <cell r="L785">
            <v>0.1537657999698725</v>
          </cell>
          <cell r="M785">
            <v>0.15336627277939613</v>
          </cell>
          <cell r="N785">
            <v>0.13232878388244476</v>
          </cell>
          <cell r="O785">
            <v>6.4924978127138488E-2</v>
          </cell>
        </row>
        <row r="786">
          <cell r="A786" t="str">
            <v>RHNS-SHWODBR</v>
          </cell>
          <cell r="B786" t="str">
            <v>VAR_fin</v>
          </cell>
          <cell r="C786" t="str">
            <v>RHNSWODBRC</v>
          </cell>
          <cell r="E786">
            <v>2.6592088208922716E-2</v>
          </cell>
          <cell r="F786">
            <v>9.4779032529282478E-2</v>
          </cell>
          <cell r="G786">
            <v>0.10205395311729301</v>
          </cell>
          <cell r="H786">
            <v>0.22258470415817724</v>
          </cell>
          <cell r="I786">
            <v>0.1469448785966721</v>
          </cell>
          <cell r="J786">
            <v>0.15588753671143452</v>
          </cell>
          <cell r="K786">
            <v>0.15655594565681266</v>
          </cell>
          <cell r="L786">
            <v>0.1537657999698725</v>
          </cell>
          <cell r="M786">
            <v>0.15336627277939613</v>
          </cell>
          <cell r="N786">
            <v>0.13232878388244476</v>
          </cell>
          <cell r="O786">
            <v>6.4924978127138488E-2</v>
          </cell>
        </row>
        <row r="787">
          <cell r="A787" t="str">
            <v>RHNS-SHWODBR</v>
          </cell>
          <cell r="B787" t="str">
            <v>VAR_fin</v>
          </cell>
          <cell r="C787" t="str">
            <v>RWOD</v>
          </cell>
          <cell r="E787">
            <v>3.6933455845725993E-2</v>
          </cell>
          <cell r="F787">
            <v>0.13163754517955895</v>
          </cell>
          <cell r="G787">
            <v>0.14174160155179583</v>
          </cell>
          <cell r="H787">
            <v>0.30914542244191301</v>
          </cell>
          <cell r="I787">
            <v>0.20409010916204448</v>
          </cell>
          <cell r="J787">
            <v>0.21651046765476994</v>
          </cell>
          <cell r="K787">
            <v>0.21743881341223983</v>
          </cell>
          <cell r="L787">
            <v>0.21356361106926733</v>
          </cell>
          <cell r="M787">
            <v>0.21300871219360565</v>
          </cell>
          <cell r="N787">
            <v>0.18378997761450697</v>
          </cell>
          <cell r="O787">
            <v>9.0173580732136813E-2</v>
          </cell>
        </row>
        <row r="788">
          <cell r="A788" t="str">
            <v>RHNS-SHWODBR</v>
          </cell>
          <cell r="B788" t="str">
            <v>VAR_ncap</v>
          </cell>
          <cell r="C788" t="str">
            <v>-</v>
          </cell>
          <cell r="E788">
            <v>2.0023972407563402E-3</v>
          </cell>
          <cell r="F788">
            <v>5.8362353869524904E-3</v>
          </cell>
          <cell r="H788">
            <v>9.5949710539616397E-3</v>
          </cell>
          <cell r="J788">
            <v>1.1532818649435899E-2</v>
          </cell>
          <cell r="L788">
            <v>1.49161435081042E-3</v>
          </cell>
          <cell r="M788">
            <v>9.8468730447322707E-3</v>
          </cell>
          <cell r="N788">
            <v>5.1588348326629403E-6</v>
          </cell>
          <cell r="O788">
            <v>1.41696801907892E-5</v>
          </cell>
        </row>
        <row r="789">
          <cell r="A789" t="str">
            <v>RHNS-SHWODBR</v>
          </cell>
          <cell r="B789" t="str">
            <v>VAR_cap</v>
          </cell>
          <cell r="C789" t="str">
            <v>-</v>
          </cell>
          <cell r="E789">
            <v>2.0023972407563402E-3</v>
          </cell>
          <cell r="F789">
            <v>7.837572072217816E-3</v>
          </cell>
          <cell r="G789">
            <v>7.8356759219842843E-3</v>
          </cell>
          <cell r="H789">
            <v>1.6444203836849081E-2</v>
          </cell>
          <cell r="I789">
            <v>1.0817569002614614E-2</v>
          </cell>
          <cell r="J789">
            <v>1.5759824943335603E-2</v>
          </cell>
          <cell r="K789">
            <v>1.1532439900140537E-2</v>
          </cell>
          <cell r="L789">
            <v>1.1492601783981446E-2</v>
          </cell>
          <cell r="M789">
            <v>1.1337648672246089E-2</v>
          </cell>
          <cell r="N789">
            <v>1.0830213241068677E-2</v>
          </cell>
          <cell r="O789">
            <v>9.6428982336220197E-3</v>
          </cell>
        </row>
        <row r="790">
          <cell r="A790" t="str">
            <v>D-RHNM_NKEV_GAS_ELC_CHP</v>
          </cell>
          <cell r="B790" t="str">
            <v>VAR_fout</v>
          </cell>
          <cell r="C790" t="str">
            <v>ELC5</v>
          </cell>
          <cell r="E790">
            <v>3.2717019056662669E-3</v>
          </cell>
          <cell r="F790">
            <v>1.3239806748843737E-2</v>
          </cell>
          <cell r="G790">
            <v>1.2063181728034949E-2</v>
          </cell>
          <cell r="H790">
            <v>1.3237350390169777E-2</v>
          </cell>
          <cell r="I790">
            <v>8.0867269521730893E-3</v>
          </cell>
          <cell r="L790">
            <v>9.9838019098359484E-3</v>
          </cell>
          <cell r="M790">
            <v>1.405262707709962E-2</v>
          </cell>
          <cell r="N790">
            <v>8.8641682268081716E-3</v>
          </cell>
          <cell r="O790">
            <v>1.4764219617771595E-2</v>
          </cell>
        </row>
        <row r="791">
          <cell r="A791" t="str">
            <v>D-RHNM_NKEV_GAS_ELC_CHP</v>
          </cell>
          <cell r="B791" t="str">
            <v>VAR_fout</v>
          </cell>
          <cell r="C791" t="str">
            <v>RHNM_ELC</v>
          </cell>
          <cell r="E791">
            <v>3.264645075809047E-3</v>
          </cell>
          <cell r="F791">
            <v>1.3212157067752689E-2</v>
          </cell>
          <cell r="G791">
            <v>1.2043402084318391E-2</v>
          </cell>
          <cell r="H791">
            <v>1.3219025387835315E-2</v>
          </cell>
          <cell r="I791">
            <v>8.0811354079840404E-3</v>
          </cell>
          <cell r="L791">
            <v>1.0027731658462751E-2</v>
          </cell>
          <cell r="M791">
            <v>1.4243447105875736E-2</v>
          </cell>
          <cell r="N791">
            <v>8.9973631657331229E-3</v>
          </cell>
          <cell r="O791">
            <v>1.497269376596407E-2</v>
          </cell>
        </row>
        <row r="792">
          <cell r="A792" t="str">
            <v>D-RHNM_NKEV_GAS_ELC_CHP</v>
          </cell>
          <cell r="B792" t="str">
            <v>VAR_fin</v>
          </cell>
          <cell r="C792" t="str">
            <v>RHNM_NKEV_GAS_ELC_CHP</v>
          </cell>
          <cell r="E792">
            <v>6.5363469814753213E-3</v>
          </cell>
          <cell r="F792">
            <v>2.6426865524332842E-2</v>
          </cell>
          <cell r="G792">
            <v>2.4081485520089773E-2</v>
          </cell>
          <cell r="H792">
            <v>2.6431277485741495E-2</v>
          </cell>
          <cell r="I792">
            <v>1.6142764067893542E-2</v>
          </cell>
          <cell r="L792">
            <v>2.0011533568298684E-2</v>
          </cell>
          <cell r="M792">
            <v>2.8296074182975365E-2</v>
          </cell>
          <cell r="N792">
            <v>1.7861531392541305E-2</v>
          </cell>
          <cell r="O792">
            <v>2.9736913383735682E-2</v>
          </cell>
        </row>
        <row r="793">
          <cell r="A793" t="str">
            <v>D-RLFO</v>
          </cell>
          <cell r="B793" t="str">
            <v>VAR_fout</v>
          </cell>
          <cell r="C793" t="str">
            <v>CO2</v>
          </cell>
          <cell r="D793">
            <v>4514.4887138753302</v>
          </cell>
          <cell r="E793">
            <v>3846.5314975567098</v>
          </cell>
          <cell r="F793">
            <v>3589.3493947757302</v>
          </cell>
          <cell r="G793">
            <v>2938.7859318617402</v>
          </cell>
          <cell r="H793">
            <v>994.08939706020794</v>
          </cell>
          <cell r="I793">
            <v>2.5876704913813802</v>
          </cell>
          <cell r="J793">
            <v>2.1037228422190899</v>
          </cell>
          <cell r="K793">
            <v>1.0583355014376101E-3</v>
          </cell>
          <cell r="L793">
            <v>3.54929273682236E-3</v>
          </cell>
          <cell r="M793">
            <v>3.9902002084682402E-3</v>
          </cell>
          <cell r="N793">
            <v>4.2935790046498903E-3</v>
          </cell>
          <cell r="O793">
            <v>6.3496332436161302E-3</v>
          </cell>
        </row>
        <row r="794">
          <cell r="A794" t="str">
            <v>D-RLFO</v>
          </cell>
          <cell r="B794" t="str">
            <v>VAR_fout</v>
          </cell>
          <cell r="C794" t="str">
            <v>RLFO</v>
          </cell>
          <cell r="D794">
            <v>60.231906257655048</v>
          </cell>
          <cell r="E794">
            <v>51.320080580968096</v>
          </cell>
          <cell r="F794">
            <v>47.888790647286257</v>
          </cell>
          <cell r="G794">
            <v>39.20967614672913</v>
          </cell>
          <cell r="H794">
            <v>13.266421548326237</v>
          </cell>
          <cell r="I794">
            <v>3.6002302275937925E-2</v>
          </cell>
          <cell r="J794">
            <v>3.0394968624013845E-2</v>
          </cell>
          <cell r="K794">
            <v>2.5506784830848533E-2</v>
          </cell>
          <cell r="L794">
            <v>2.4900633825443493E-2</v>
          </cell>
          <cell r="M794">
            <v>2.2386344556101057E-2</v>
          </cell>
          <cell r="N794">
            <v>2.2482457286514341E-2</v>
          </cell>
          <cell r="O794">
            <v>2.1465063653356434E-2</v>
          </cell>
        </row>
        <row r="795">
          <cell r="A795" t="str">
            <v>D-RLFO</v>
          </cell>
          <cell r="B795" t="str">
            <v>VAR_fin</v>
          </cell>
          <cell r="C795" t="str">
            <v>LFO</v>
          </cell>
          <cell r="D795">
            <v>61.254935059366773</v>
          </cell>
          <cell r="E795">
            <v>52.191743521800618</v>
          </cell>
          <cell r="F795">
            <v>48.702162751366721</v>
          </cell>
          <cell r="G795">
            <v>39.874978722683053</v>
          </cell>
          <cell r="H795">
            <v>13.488322890911929</v>
          </cell>
          <cell r="I795">
            <v>3.5110861484143524E-2</v>
          </cell>
          <cell r="J795">
            <v>2.8544407628481594E-2</v>
          </cell>
          <cell r="K795">
            <v>1.4360047509329908E-5</v>
          </cell>
          <cell r="L795">
            <v>4.8158653145486503E-5</v>
          </cell>
          <cell r="M795">
            <v>5.4141115447330151E-5</v>
          </cell>
          <cell r="N795">
            <v>5.8257517023743434E-5</v>
          </cell>
          <cell r="O795">
            <v>8.6155132206460478E-5</v>
          </cell>
        </row>
        <row r="796">
          <cell r="A796" t="str">
            <v>D-RLFO</v>
          </cell>
          <cell r="B796" t="str">
            <v>VAR_fin</v>
          </cell>
          <cell r="C796" t="str">
            <v>BDS</v>
          </cell>
          <cell r="F796">
            <v>1.0812913940682509E-5</v>
          </cell>
          <cell r="G796">
            <v>6.6704812387989782E-4</v>
          </cell>
          <cell r="H796">
            <v>3.4264674271527341E-3</v>
          </cell>
          <cell r="I796">
            <v>1.5028439069576295E-3</v>
          </cell>
          <cell r="J796">
            <v>2.3667194097256607E-3</v>
          </cell>
          <cell r="K796">
            <v>2.5925578906214764E-2</v>
          </cell>
          <cell r="L796">
            <v>2.5275282271985586E-2</v>
          </cell>
          <cell r="M796">
            <v>2.2712305759799087E-2</v>
          </cell>
          <cell r="N796">
            <v>2.2805956940358377E-2</v>
          </cell>
          <cell r="O796">
            <v>2.1743465958659326E-2</v>
          </cell>
        </row>
        <row r="797">
          <cell r="A797" t="str">
            <v>D-SCOM_LTH_CHPBIO</v>
          </cell>
          <cell r="B797" t="str">
            <v>VAR_fout</v>
          </cell>
          <cell r="C797" t="str">
            <v>SCOM_LTH_CHPBIO_ON</v>
          </cell>
          <cell r="D797">
            <v>1.4243328122255365</v>
          </cell>
          <cell r="E797">
            <v>1.5428225907784643</v>
          </cell>
          <cell r="F797">
            <v>1.4128177979990917</v>
          </cell>
          <cell r="G797">
            <v>1.1879153805404765</v>
          </cell>
          <cell r="H797">
            <v>0.96907300540156827</v>
          </cell>
          <cell r="I797">
            <v>0.7847200726586615</v>
          </cell>
          <cell r="J797">
            <v>0.73728012654089736</v>
          </cell>
          <cell r="K797">
            <v>0.69086093159720163</v>
          </cell>
          <cell r="L797">
            <v>0.63729187744289051</v>
          </cell>
          <cell r="M797">
            <v>0.56015990809798832</v>
          </cell>
          <cell r="N797">
            <v>0.5507101916887801</v>
          </cell>
          <cell r="O797">
            <v>0.45725471240688836</v>
          </cell>
        </row>
        <row r="798">
          <cell r="A798" t="str">
            <v>D-SCOM_LTH_CHPBIO</v>
          </cell>
          <cell r="B798" t="str">
            <v>VAR_fout</v>
          </cell>
          <cell r="C798" t="str">
            <v>LTH</v>
          </cell>
          <cell r="E798">
            <v>3.5641310657474064E-2</v>
          </cell>
          <cell r="F798">
            <v>9.0690371671834885E-2</v>
          </cell>
          <cell r="G798">
            <v>0.1685753914379636</v>
          </cell>
          <cell r="H798">
            <v>0.2211538253890008</v>
          </cell>
          <cell r="I798">
            <v>0.2426059073680466</v>
          </cell>
          <cell r="J798">
            <v>0.30172151348010656</v>
          </cell>
          <cell r="K798">
            <v>0.3678567210857363</v>
          </cell>
          <cell r="L798">
            <v>0.42041838501015794</v>
          </cell>
          <cell r="M798">
            <v>0.49695465885846213</v>
          </cell>
          <cell r="N798">
            <v>0.60194278735663242</v>
          </cell>
          <cell r="O798">
            <v>0.69384149334074485</v>
          </cell>
        </row>
        <row r="799">
          <cell r="A799" t="str">
            <v>D-SCOM_LTH_CHPBIO</v>
          </cell>
          <cell r="B799" t="str">
            <v>VAR_fin</v>
          </cell>
          <cell r="C799" t="str">
            <v>SCOM_LTH_CHPBIO</v>
          </cell>
          <cell r="D799">
            <v>1.4243328122255365</v>
          </cell>
          <cell r="E799">
            <v>1.5784639014359392</v>
          </cell>
          <cell r="F799">
            <v>1.503508169670926</v>
          </cell>
          <cell r="G799">
            <v>1.3564907719784414</v>
          </cell>
          <cell r="H799">
            <v>1.1902268307905697</v>
          </cell>
          <cell r="I799">
            <v>1.0273259800267085</v>
          </cell>
          <cell r="J799">
            <v>1.0390016400210038</v>
          </cell>
          <cell r="K799">
            <v>1.0587176526829374</v>
          </cell>
          <cell r="L799">
            <v>1.0577102624530488</v>
          </cell>
          <cell r="M799">
            <v>1.0571145669564503</v>
          </cell>
          <cell r="N799">
            <v>1.1526529790454116</v>
          </cell>
          <cell r="O799">
            <v>1.1510962057476333</v>
          </cell>
        </row>
        <row r="800">
          <cell r="A800" t="str">
            <v>D-SCOM_LTH_CHPHFC</v>
          </cell>
          <cell r="B800" t="str">
            <v>VAR_fout</v>
          </cell>
          <cell r="C800" t="str">
            <v>SCOM_LTH_CHPHFC_ON</v>
          </cell>
          <cell r="G800">
            <v>5.6672822676371564E-3</v>
          </cell>
          <cell r="H800">
            <v>1.6971518219403958E-2</v>
          </cell>
          <cell r="I800">
            <v>1.6351055817163531E-2</v>
          </cell>
          <cell r="J800">
            <v>1.4168093547933682E-2</v>
          </cell>
          <cell r="K800">
            <v>4.7923894363307712E-2</v>
          </cell>
          <cell r="L800">
            <v>6.9927247809903087E-2</v>
          </cell>
          <cell r="M800">
            <v>6.1170484453786242E-2</v>
          </cell>
          <cell r="N800">
            <v>8.738385688690968E-2</v>
          </cell>
          <cell r="O800">
            <v>8.4524287856227634E-2</v>
          </cell>
        </row>
        <row r="801">
          <cell r="A801" t="str">
            <v>D-SCOM_LTH_CHPHFC</v>
          </cell>
          <cell r="B801" t="str">
            <v>VAR_fout</v>
          </cell>
          <cell r="C801" t="str">
            <v>LTH</v>
          </cell>
          <cell r="G801">
            <v>2.98797842090142E-5</v>
          </cell>
          <cell r="H801">
            <v>4.2399165783908084E-5</v>
          </cell>
          <cell r="I801">
            <v>4.6867346351743147E-5</v>
          </cell>
          <cell r="J801">
            <v>5.5508854158581739E-5</v>
          </cell>
          <cell r="K801">
            <v>1.1366858907871456E-4</v>
          </cell>
          <cell r="L801">
            <v>1.8585226614179696E-4</v>
          </cell>
          <cell r="M801">
            <v>1.7711159166454812E-4</v>
          </cell>
          <cell r="N801">
            <v>2.8792732095836134E-4</v>
          </cell>
          <cell r="O801">
            <v>2.9742331468570485E-4</v>
          </cell>
        </row>
        <row r="802">
          <cell r="A802" t="str">
            <v>D-SCOM_LTH_CHPHFC</v>
          </cell>
          <cell r="B802" t="str">
            <v>VAR_fin</v>
          </cell>
          <cell r="C802" t="str">
            <v>SCOM_LTH_CHPHFC</v>
          </cell>
          <cell r="G802">
            <v>5.6971620518461719E-3</v>
          </cell>
          <cell r="H802">
            <v>1.7013917385187864E-2</v>
          </cell>
          <cell r="I802">
            <v>1.6397923163515266E-2</v>
          </cell>
          <cell r="J802">
            <v>1.4223602402092281E-2</v>
          </cell>
          <cell r="K802">
            <v>4.8037562952386419E-2</v>
          </cell>
          <cell r="L802">
            <v>7.011310007604489E-2</v>
          </cell>
          <cell r="M802">
            <v>6.1347596045450835E-2</v>
          </cell>
          <cell r="N802">
            <v>8.7671784207867962E-2</v>
          </cell>
          <cell r="O802">
            <v>8.4821711170913278E-2</v>
          </cell>
        </row>
        <row r="803">
          <cell r="A803" t="str">
            <v>D-SCOM_NKEV_GAS_ELC_CHP</v>
          </cell>
          <cell r="B803" t="str">
            <v>VAR_fout</v>
          </cell>
          <cell r="C803" t="str">
            <v>ELC5</v>
          </cell>
          <cell r="D803">
            <v>0.2920346459478792</v>
          </cell>
          <cell r="E803">
            <v>0.3136718907481939</v>
          </cell>
          <cell r="F803">
            <v>0.4082221420633409</v>
          </cell>
          <cell r="G803">
            <v>0.34379225331648633</v>
          </cell>
          <cell r="H803">
            <v>0.31022948237360648</v>
          </cell>
          <cell r="I803">
            <v>0.16318700252714716</v>
          </cell>
          <cell r="L803">
            <v>1.4911055330756741E-2</v>
          </cell>
          <cell r="M803">
            <v>1.8041118091106794E-2</v>
          </cell>
          <cell r="N803">
            <v>1.6550241952978002E-2</v>
          </cell>
          <cell r="O803">
            <v>2.6836723416039775E-2</v>
          </cell>
        </row>
        <row r="804">
          <cell r="A804" t="str">
            <v>D-SCOM_NKEV_GAS_ELC_CHP</v>
          </cell>
          <cell r="B804" t="str">
            <v>VAR_fout</v>
          </cell>
          <cell r="C804" t="str">
            <v>SCOM_ELC</v>
          </cell>
          <cell r="D804">
            <v>0.3024115495017517</v>
          </cell>
          <cell r="E804">
            <v>0.31231166588497278</v>
          </cell>
          <cell r="F804">
            <v>0.40759763240972752</v>
          </cell>
          <cell r="G804">
            <v>0.34418214898617777</v>
          </cell>
          <cell r="H804">
            <v>0.30977590279840389</v>
          </cell>
          <cell r="I804">
            <v>0.16284821077539999</v>
          </cell>
          <cell r="L804">
            <v>1.4946764484208707E-2</v>
          </cell>
          <cell r="M804">
            <v>1.8146512057604022E-2</v>
          </cell>
          <cell r="N804">
            <v>1.6614866977739288E-2</v>
          </cell>
          <cell r="O804">
            <v>2.6937471585981795E-2</v>
          </cell>
        </row>
        <row r="805">
          <cell r="A805" t="str">
            <v>D-SCOM_NKEV_GAS_ELC_CHP</v>
          </cell>
          <cell r="B805" t="str">
            <v>VAR_fin</v>
          </cell>
          <cell r="C805" t="str">
            <v>SCOM_NKEV_GAS_ELC_CHP</v>
          </cell>
          <cell r="D805">
            <v>0.59444619544963107</v>
          </cell>
          <cell r="E805">
            <v>0.62598355663316685</v>
          </cell>
          <cell r="F805">
            <v>0.81579467618080592</v>
          </cell>
          <cell r="G805">
            <v>0.68794930401040066</v>
          </cell>
          <cell r="H805">
            <v>0.61998028687974716</v>
          </cell>
          <cell r="I805">
            <v>0.32601011501028337</v>
          </cell>
          <cell r="L805">
            <v>2.9857819814965436E-2</v>
          </cell>
          <cell r="M805">
            <v>3.6187630148710792E-2</v>
          </cell>
          <cell r="N805">
            <v>3.316510893071728E-2</v>
          </cell>
          <cell r="O805">
            <v>5.3774195002021588E-2</v>
          </cell>
        </row>
        <row r="806">
          <cell r="A806" t="str">
            <v>RHEM-SHLTHDH</v>
          </cell>
          <cell r="B806" t="str">
            <v>VAR_fout</v>
          </cell>
          <cell r="C806" t="str">
            <v>RHEM-SHLTHD</v>
          </cell>
          <cell r="D806">
            <v>2.3369348609156697</v>
          </cell>
          <cell r="E806">
            <v>3.7887461672840956</v>
          </cell>
          <cell r="F806">
            <v>3.7006678336068863</v>
          </cell>
          <cell r="G806">
            <v>3.2083681110365423</v>
          </cell>
          <cell r="H806">
            <v>2.930762805936332</v>
          </cell>
          <cell r="I806">
            <v>3.5801596800489004</v>
          </cell>
          <cell r="J806">
            <v>3.4927011851033924</v>
          </cell>
          <cell r="K806">
            <v>3.4639372959062058</v>
          </cell>
          <cell r="L806">
            <v>3.3290176212919231</v>
          </cell>
          <cell r="M806">
            <v>2.553716161488337</v>
          </cell>
          <cell r="N806">
            <v>3.4297600155220698</v>
          </cell>
          <cell r="O806">
            <v>2.3174212208381033</v>
          </cell>
        </row>
        <row r="807">
          <cell r="A807" t="str">
            <v>RHEM-SHLTHDH</v>
          </cell>
          <cell r="B807" t="str">
            <v>VAR_fin</v>
          </cell>
          <cell r="C807" t="str">
            <v>RHEMLTHDHC</v>
          </cell>
          <cell r="D807">
            <v>2.3369348609156697</v>
          </cell>
          <cell r="E807">
            <v>3.7887461672840956</v>
          </cell>
          <cell r="F807">
            <v>3.7006678336068863</v>
          </cell>
          <cell r="G807">
            <v>3.2083681110365423</v>
          </cell>
          <cell r="H807">
            <v>2.930762805936332</v>
          </cell>
          <cell r="I807">
            <v>3.5801596800489004</v>
          </cell>
          <cell r="J807">
            <v>3.4927011851033924</v>
          </cell>
          <cell r="K807">
            <v>3.4639372959062058</v>
          </cell>
          <cell r="L807">
            <v>3.3290176212919231</v>
          </cell>
          <cell r="M807">
            <v>2.553716161488337</v>
          </cell>
          <cell r="N807">
            <v>3.4297600155220698</v>
          </cell>
          <cell r="O807">
            <v>2.3174212208381033</v>
          </cell>
        </row>
        <row r="808">
          <cell r="A808" t="str">
            <v>RHEM-SHLTHDH</v>
          </cell>
          <cell r="B808" t="str">
            <v>VAR_fin</v>
          </cell>
          <cell r="C808" t="str">
            <v>RHEM_LTH_DH</v>
          </cell>
          <cell r="D808">
            <v>2.3605402635511799</v>
          </cell>
          <cell r="E808">
            <v>3.8270163305899976</v>
          </cell>
          <cell r="F808">
            <v>3.7380483167746363</v>
          </cell>
          <cell r="G808">
            <v>3.2407758697338807</v>
          </cell>
          <cell r="H808">
            <v>2.9603664706427599</v>
          </cell>
          <cell r="I808">
            <v>3.616322909140302</v>
          </cell>
          <cell r="J808">
            <v>3.5279809950539334</v>
          </cell>
          <cell r="K808">
            <v>3.4989265615214258</v>
          </cell>
          <cell r="L808">
            <v>3.3626440619110358</v>
          </cell>
          <cell r="M808">
            <v>2.5795112742306454</v>
          </cell>
          <cell r="N808">
            <v>3.4644040560828975</v>
          </cell>
          <cell r="O808">
            <v>2.3408295159980828</v>
          </cell>
        </row>
        <row r="809">
          <cell r="A809" t="str">
            <v>RHEM-SHLTHDH</v>
          </cell>
          <cell r="B809" t="str">
            <v>VAR_ncap</v>
          </cell>
          <cell r="C809" t="str">
            <v>-</v>
          </cell>
          <cell r="D809">
            <v>1.9670395523987201E-7</v>
          </cell>
          <cell r="E809">
            <v>2.8761653891540399E-6</v>
          </cell>
          <cell r="F809">
            <v>5.37943277559658E-7</v>
          </cell>
          <cell r="G809">
            <v>5.8905375050075004E-7</v>
          </cell>
          <cell r="H809">
            <v>7.9937676347716205E-7</v>
          </cell>
          <cell r="I809">
            <v>9.6241938165808996E-7</v>
          </cell>
          <cell r="J809">
            <v>1.22963342496792E-6</v>
          </cell>
          <cell r="K809">
            <v>1.6518216448459199E-6</v>
          </cell>
          <cell r="L809">
            <v>2.0450075500778199E-6</v>
          </cell>
          <cell r="M809">
            <v>3.3245584570090699E-6</v>
          </cell>
          <cell r="N809">
            <v>4.9655764367757204E-6</v>
          </cell>
          <cell r="O809">
            <v>1.5218263514280099E-5</v>
          </cell>
        </row>
        <row r="810">
          <cell r="A810" t="str">
            <v>RHEM-SHLTHDH</v>
          </cell>
          <cell r="B810" t="str">
            <v>VAR_cap</v>
          </cell>
          <cell r="C810" t="str">
            <v>-</v>
          </cell>
          <cell r="D810">
            <v>0.31562566381564322</v>
          </cell>
          <cell r="E810">
            <v>0.31562853998103235</v>
          </cell>
          <cell r="F810">
            <v>0.31562907792430994</v>
          </cell>
          <cell r="G810">
            <v>0.31562966697806044</v>
          </cell>
          <cell r="H810">
            <v>0.31563046635482389</v>
          </cell>
          <cell r="I810">
            <v>0.31563142877420558</v>
          </cell>
          <cell r="J810">
            <v>0.31563265840763055</v>
          </cell>
          <cell r="K810">
            <v>0.31563431022927541</v>
          </cell>
          <cell r="L810">
            <v>0.31563635523682548</v>
          </cell>
          <cell r="M810">
            <v>0.31563967979528246</v>
          </cell>
          <cell r="N810">
            <v>0.31564464537171927</v>
          </cell>
          <cell r="O810">
            <v>0.31565986363523352</v>
          </cell>
        </row>
        <row r="811">
          <cell r="A811" t="str">
            <v>D-ITOT_SOLELC</v>
          </cell>
          <cell r="B811" t="str">
            <v>VAR_fout</v>
          </cell>
          <cell r="C811" t="str">
            <v>ITOT_ELC</v>
          </cell>
          <cell r="D811">
            <v>3.504498758787479</v>
          </cell>
          <cell r="E811">
            <v>4.8400733334063908</v>
          </cell>
          <cell r="F811">
            <v>8.1892492254917855</v>
          </cell>
          <cell r="G811">
            <v>9.6140535684496022</v>
          </cell>
          <cell r="H811">
            <v>17.854850153181737</v>
          </cell>
          <cell r="I811">
            <v>20.274777395619175</v>
          </cell>
          <cell r="J811">
            <v>21.32540908081128</v>
          </cell>
          <cell r="K811">
            <v>22.502487871139824</v>
          </cell>
          <cell r="L811">
            <v>23.333092731630366</v>
          </cell>
          <cell r="M811">
            <v>24.16220911580654</v>
          </cell>
          <cell r="N811">
            <v>25.049684865521588</v>
          </cell>
          <cell r="O811">
            <v>25.938607262657499</v>
          </cell>
        </row>
        <row r="812">
          <cell r="A812" t="str">
            <v>D-ITOT_SOLELC</v>
          </cell>
          <cell r="B812" t="str">
            <v>VAR_fout</v>
          </cell>
          <cell r="C812" t="str">
            <v>ELC5</v>
          </cell>
          <cell r="D812">
            <v>1.3455240920055081E-2</v>
          </cell>
          <cell r="E812">
            <v>8.5777132147319968E-3</v>
          </cell>
          <cell r="F812">
            <v>1.0346872053422957E-2</v>
          </cell>
          <cell r="G812">
            <v>3.8880084027791799E-3</v>
          </cell>
          <cell r="H812">
            <v>1.9024180413560303</v>
          </cell>
          <cell r="I812">
            <v>0.44532930388580161</v>
          </cell>
          <cell r="J812">
            <v>0.37431696368140172</v>
          </cell>
          <cell r="K812">
            <v>0.36392514458597142</v>
          </cell>
          <cell r="L812">
            <v>0.38182875668209992</v>
          </cell>
          <cell r="M812">
            <v>0.39872201567243648</v>
          </cell>
          <cell r="N812">
            <v>0.6197954554707269</v>
          </cell>
          <cell r="O812">
            <v>0.70635699112443373</v>
          </cell>
        </row>
        <row r="813">
          <cell r="A813" t="str">
            <v>D-ITOT_SOLELC</v>
          </cell>
          <cell r="B813" t="str">
            <v>VAR_fin</v>
          </cell>
          <cell r="C813" t="str">
            <v>ITOT_SOL_ELC</v>
          </cell>
          <cell r="D813">
            <v>3.517953999707534</v>
          </cell>
          <cell r="E813">
            <v>4.8486225530516114</v>
          </cell>
          <cell r="F813">
            <v>8.1995960975452107</v>
          </cell>
          <cell r="G813">
            <v>9.6179415768523846</v>
          </cell>
          <cell r="H813">
            <v>19.757268194537769</v>
          </cell>
          <cell r="I813">
            <v>20.720106699504981</v>
          </cell>
          <cell r="J813">
            <v>21.699726044492699</v>
          </cell>
          <cell r="K813">
            <v>22.866413015725797</v>
          </cell>
          <cell r="L813">
            <v>23.714921488312456</v>
          </cell>
          <cell r="M813">
            <v>24.560931131478981</v>
          </cell>
          <cell r="N813">
            <v>25.66948032099231</v>
          </cell>
          <cell r="O813">
            <v>26.644964253781929</v>
          </cell>
        </row>
        <row r="814">
          <cell r="A814" t="str">
            <v>D-SWOD</v>
          </cell>
          <cell r="B814" t="str">
            <v>VAR_fout</v>
          </cell>
          <cell r="C814" t="str">
            <v>SWOD</v>
          </cell>
          <cell r="D814">
            <v>8.5744018424105057</v>
          </cell>
          <cell r="E814">
            <v>8.4227332040270344</v>
          </cell>
          <cell r="F814">
            <v>8.4969958044232836</v>
          </cell>
          <cell r="G814">
            <v>8.4043220714673996</v>
          </cell>
          <cell r="H814">
            <v>10.40130707047364</v>
          </cell>
          <cell r="I814">
            <v>11.593704985625189</v>
          </cell>
          <cell r="J814">
            <v>22.328750368582693</v>
          </cell>
          <cell r="K814">
            <v>8.1799901987457844</v>
          </cell>
          <cell r="L814">
            <v>4.0135991694326734</v>
          </cell>
          <cell r="M814">
            <v>3.1220327395336058</v>
          </cell>
          <cell r="N814">
            <v>0.56636944211540996</v>
          </cell>
          <cell r="O814">
            <v>0.85797833399730061</v>
          </cell>
        </row>
        <row r="815">
          <cell r="A815" t="str">
            <v>D-SWOD</v>
          </cell>
          <cell r="B815" t="str">
            <v>VAR_fin</v>
          </cell>
          <cell r="C815" t="str">
            <v>WOD</v>
          </cell>
          <cell r="D815">
            <v>8.5744018424105057</v>
          </cell>
          <cell r="E815">
            <v>8.4227332040270344</v>
          </cell>
          <cell r="F815">
            <v>8.4969958044232836</v>
          </cell>
          <cell r="G815">
            <v>8.4043220714673996</v>
          </cell>
          <cell r="H815">
            <v>10.40130707047364</v>
          </cell>
          <cell r="I815">
            <v>11.593704985625189</v>
          </cell>
          <cell r="J815">
            <v>22.328750368582693</v>
          </cell>
          <cell r="K815">
            <v>8.1799901987457844</v>
          </cell>
          <cell r="L815">
            <v>4.0135991694326734</v>
          </cell>
          <cell r="M815">
            <v>3.1220327395336058</v>
          </cell>
          <cell r="N815">
            <v>0.56636944211540996</v>
          </cell>
          <cell r="O815">
            <v>0.85797833399730061</v>
          </cell>
        </row>
        <row r="816">
          <cell r="A816" t="str">
            <v>ITOT-PROCESSCO2CCS</v>
          </cell>
          <cell r="B816" t="str">
            <v>VAR_fout</v>
          </cell>
          <cell r="C816" t="str">
            <v>CO2_O</v>
          </cell>
          <cell r="I816">
            <v>0.56880500654240995</v>
          </cell>
          <cell r="J816">
            <v>2.1269967898761233</v>
          </cell>
          <cell r="K816">
            <v>1031.8659969517885</v>
          </cell>
          <cell r="L816">
            <v>1031.8722662582993</v>
          </cell>
          <cell r="M816">
            <v>1031.8747215049787</v>
          </cell>
          <cell r="N816">
            <v>1031.8748104172837</v>
          </cell>
          <cell r="O816">
            <v>1031.8751735662672</v>
          </cell>
        </row>
        <row r="817">
          <cell r="A817" t="str">
            <v>ITOT-PROCESSCO2CCS</v>
          </cell>
          <cell r="B817" t="str">
            <v>VAR_fout</v>
          </cell>
          <cell r="C817" t="str">
            <v>CO2</v>
          </cell>
          <cell r="I817">
            <v>-0.56880500654240995</v>
          </cell>
          <cell r="J817">
            <v>-2.1269967898761202</v>
          </cell>
          <cell r="K817">
            <v>-1031.8659969517901</v>
          </cell>
          <cell r="L817">
            <v>-1031.8722662583</v>
          </cell>
          <cell r="M817">
            <v>-1031.87472150498</v>
          </cell>
          <cell r="N817">
            <v>-1031.8748104172801</v>
          </cell>
          <cell r="O817">
            <v>-1031.87517356627</v>
          </cell>
        </row>
        <row r="818">
          <cell r="A818" t="str">
            <v>ITOT-PROCESSCO2CCS</v>
          </cell>
          <cell r="B818" t="str">
            <v>VAR_fin</v>
          </cell>
          <cell r="C818" t="str">
            <v>ITOT_ELC</v>
          </cell>
          <cell r="I818">
            <v>1.2045282491486323E-3</v>
          </cell>
          <cell r="J818">
            <v>4.5042284962082584E-3</v>
          </cell>
          <cell r="K818">
            <v>2.185127993544965</v>
          </cell>
          <cell r="L818">
            <v>2.1851412697234585</v>
          </cell>
          <cell r="M818">
            <v>2.1851464690693674</v>
          </cell>
          <cell r="N818">
            <v>2.1851466573542493</v>
          </cell>
          <cell r="O818">
            <v>2.1851474263756243</v>
          </cell>
        </row>
        <row r="819">
          <cell r="A819" t="str">
            <v>ITOT-PROCESSCO2CCS</v>
          </cell>
          <cell r="B819" t="str">
            <v>VAR_fin</v>
          </cell>
          <cell r="C819" t="str">
            <v>ITOT_LTH_DH</v>
          </cell>
          <cell r="I819">
            <v>4.6842765244669053E-4</v>
          </cell>
          <cell r="J819">
            <v>1.7516444151921013E-3</v>
          </cell>
          <cell r="K819">
            <v>0.84977199748970766</v>
          </cell>
          <cell r="L819">
            <v>0.84977716044801221</v>
          </cell>
          <cell r="M819">
            <v>0.8497791824158657</v>
          </cell>
          <cell r="N819">
            <v>0.8497792556377628</v>
          </cell>
          <cell r="O819">
            <v>0.84977955470163102</v>
          </cell>
        </row>
        <row r="820">
          <cell r="A820" t="str">
            <v>ITOT-PROCESSCO2CCS</v>
          </cell>
          <cell r="B820" t="str">
            <v>VAR_ncap</v>
          </cell>
          <cell r="C820" t="str">
            <v>-</v>
          </cell>
          <cell r="I820">
            <v>1.5840265108362299</v>
          </cell>
          <cell r="J820">
            <v>4.5517381859267596</v>
          </cell>
          <cell r="K820">
            <v>2986.15813917079</v>
          </cell>
          <cell r="L820">
            <v>1.4122312065841599E-2</v>
          </cell>
          <cell r="M820">
            <v>1.7342440369845301E-2</v>
          </cell>
          <cell r="N820">
            <v>2.7419949562378899E-2</v>
          </cell>
          <cell r="O820">
            <v>0.108064451226022</v>
          </cell>
        </row>
        <row r="821">
          <cell r="A821" t="str">
            <v>ITOT-PROCESSCO2CCS</v>
          </cell>
          <cell r="B821" t="str">
            <v>VAR_cap</v>
          </cell>
          <cell r="C821" t="str">
            <v>-</v>
          </cell>
          <cell r="I821">
            <v>1.5840265108362299</v>
          </cell>
          <cell r="J821">
            <v>6.1357646967629904</v>
          </cell>
          <cell r="K821">
            <v>2992.2939038675599</v>
          </cell>
          <cell r="L821">
            <v>2992.3080261796199</v>
          </cell>
          <cell r="M821">
            <v>2992.3253686199901</v>
          </cell>
          <cell r="N821">
            <v>2990.05618758337</v>
          </cell>
          <cell r="O821">
            <v>2986.3250883240198</v>
          </cell>
        </row>
        <row r="822">
          <cell r="A822" t="str">
            <v>D-RSH2R</v>
          </cell>
          <cell r="B822" t="str">
            <v>VAR_fout</v>
          </cell>
          <cell r="C822" t="str">
            <v>RSH2</v>
          </cell>
          <cell r="G822">
            <v>6.3496814494698045E-3</v>
          </cell>
          <cell r="H822">
            <v>1.3933819059350499E-2</v>
          </cell>
          <cell r="I822">
            <v>8.796417081259264E-2</v>
          </cell>
          <cell r="J822">
            <v>1.6102712758846425E-2</v>
          </cell>
          <cell r="K822">
            <v>0.11616695760305316</v>
          </cell>
          <cell r="L822">
            <v>2.793116865038019E-2</v>
          </cell>
          <cell r="M822">
            <v>0.11368428769736301</v>
          </cell>
          <cell r="N822">
            <v>4.5666995388584583E-2</v>
          </cell>
          <cell r="O822">
            <v>4.8126389039263619E-2</v>
          </cell>
        </row>
        <row r="823">
          <cell r="A823" t="str">
            <v>D-RSH2R</v>
          </cell>
          <cell r="B823" t="str">
            <v>VAR_fin</v>
          </cell>
          <cell r="C823" t="str">
            <v>H2</v>
          </cell>
          <cell r="G823">
            <v>6.3496814494698045E-3</v>
          </cell>
          <cell r="H823">
            <v>1.3933819059350499E-2</v>
          </cell>
          <cell r="I823">
            <v>8.796417081259264E-2</v>
          </cell>
          <cell r="J823">
            <v>1.6102712758846425E-2</v>
          </cell>
          <cell r="K823">
            <v>0.11616695760305316</v>
          </cell>
          <cell r="L823">
            <v>2.793116865038019E-2</v>
          </cell>
          <cell r="M823">
            <v>0.11368428769736301</v>
          </cell>
          <cell r="N823">
            <v>4.5666995388584583E-2</v>
          </cell>
          <cell r="O823">
            <v>4.8126389039263619E-2</v>
          </cell>
        </row>
        <row r="824">
          <cell r="A824" t="str">
            <v>D-RSH2R</v>
          </cell>
          <cell r="B824" t="str">
            <v>VAR_ncap</v>
          </cell>
          <cell r="C824" t="str">
            <v>-</v>
          </cell>
          <cell r="G824">
            <v>4.50821347376228E-4</v>
          </cell>
          <cell r="H824">
            <v>8.37875972279636E-4</v>
          </cell>
          <cell r="I824">
            <v>5.3295856952462499E-3</v>
          </cell>
          <cell r="J824">
            <v>1.20020069207052E-3</v>
          </cell>
          <cell r="K824">
            <v>3.6195180450503601E-3</v>
          </cell>
          <cell r="L824">
            <v>1.51043774677815E-5</v>
          </cell>
          <cell r="M824">
            <v>4.5232704211010302E-3</v>
          </cell>
          <cell r="N824">
            <v>1.2610002317466099E-3</v>
          </cell>
          <cell r="O824">
            <v>1.3397993296597E-3</v>
          </cell>
        </row>
        <row r="825">
          <cell r="A825" t="str">
            <v>D-RSH2R</v>
          </cell>
          <cell r="B825" t="str">
            <v>VAR_cap</v>
          </cell>
          <cell r="C825" t="str">
            <v>-</v>
          </cell>
          <cell r="G825">
            <v>4.50821347376228E-4</v>
          </cell>
          <cell r="H825">
            <v>1.18013148036519E-3</v>
          </cell>
          <cell r="I825">
            <v>5.5055370837364904E-3</v>
          </cell>
          <cell r="J825">
            <v>1.20020069207052E-3</v>
          </cell>
          <cell r="K825">
            <v>4.8197187371208901E-3</v>
          </cell>
          <cell r="L825">
            <v>1.2982627988576E-3</v>
          </cell>
          <cell r="M825">
            <v>4.5347373944700604E-3</v>
          </cell>
          <cell r="N825">
            <v>2.06217058816194E-3</v>
          </cell>
          <cell r="O825">
            <v>2.6007995614063099E-3</v>
          </cell>
        </row>
        <row r="826">
          <cell r="A826" t="str">
            <v>SCOM-SHLTHCHPBIO</v>
          </cell>
          <cell r="B826" t="str">
            <v>VAR_fout</v>
          </cell>
          <cell r="C826" t="str">
            <v>SCOM-SHLTHC-BIO</v>
          </cell>
          <cell r="D826">
            <v>1.4100894841032816</v>
          </cell>
          <cell r="E826">
            <v>1.5273943648706796</v>
          </cell>
          <cell r="F826">
            <v>1.3986896200191012</v>
          </cell>
          <cell r="G826">
            <v>1.1760362267350724</v>
          </cell>
          <cell r="H826">
            <v>0.95938227534755249</v>
          </cell>
          <cell r="I826">
            <v>0.77687287193207522</v>
          </cell>
          <cell r="J826">
            <v>0.72990732527548896</v>
          </cell>
          <cell r="K826">
            <v>0.68395232228123015</v>
          </cell>
          <cell r="L826">
            <v>0.63091895866846148</v>
          </cell>
          <cell r="M826">
            <v>0.55455830901700842</v>
          </cell>
          <cell r="N826">
            <v>0.5452030897718918</v>
          </cell>
          <cell r="O826">
            <v>0.45268216528281974</v>
          </cell>
        </row>
        <row r="827">
          <cell r="A827" t="str">
            <v>SCOM-SHLTHCHPBIO</v>
          </cell>
          <cell r="B827" t="str">
            <v>VAR_fin</v>
          </cell>
          <cell r="C827" t="str">
            <v>SCOM_LTH_CHPBIO_ON</v>
          </cell>
          <cell r="D827">
            <v>1.4243328122255365</v>
          </cell>
          <cell r="E827">
            <v>1.5428225907784643</v>
          </cell>
          <cell r="F827">
            <v>1.4128177979990917</v>
          </cell>
          <cell r="G827">
            <v>1.1879153805404765</v>
          </cell>
          <cell r="H827">
            <v>0.96907300540156827</v>
          </cell>
          <cell r="I827">
            <v>0.7847200726586615</v>
          </cell>
          <cell r="J827">
            <v>0.73728012654089736</v>
          </cell>
          <cell r="K827">
            <v>0.69086093159720163</v>
          </cell>
          <cell r="L827">
            <v>0.63729187744289051</v>
          </cell>
          <cell r="M827">
            <v>0.56015990809798832</v>
          </cell>
          <cell r="N827">
            <v>0.5507101916887801</v>
          </cell>
          <cell r="O827">
            <v>0.45725471240688836</v>
          </cell>
        </row>
        <row r="828">
          <cell r="A828" t="str">
            <v>SCOM-SHLTHCHPBIO</v>
          </cell>
          <cell r="B828" t="str">
            <v>VAR_fin</v>
          </cell>
          <cell r="C828" t="str">
            <v>SCOMLTHCHPC</v>
          </cell>
          <cell r="D828">
            <v>1.4100894841032816</v>
          </cell>
          <cell r="E828">
            <v>1.5273943648706796</v>
          </cell>
          <cell r="F828">
            <v>1.3986896200191012</v>
          </cell>
          <cell r="G828">
            <v>1.1760362267350724</v>
          </cell>
          <cell r="H828">
            <v>0.95938227534755249</v>
          </cell>
          <cell r="I828">
            <v>0.77687287193207522</v>
          </cell>
          <cell r="J828">
            <v>0.72990732527548896</v>
          </cell>
          <cell r="K828">
            <v>0.68395232228123015</v>
          </cell>
          <cell r="L828">
            <v>0.63091895866846148</v>
          </cell>
          <cell r="M828">
            <v>0.55455830901700842</v>
          </cell>
          <cell r="N828">
            <v>0.5452030897718918</v>
          </cell>
          <cell r="O828">
            <v>0.45268216528281974</v>
          </cell>
        </row>
        <row r="829">
          <cell r="A829" t="str">
            <v>SCOM-SHLTHCHPBIO</v>
          </cell>
          <cell r="B829" t="str">
            <v>VAR_ncap</v>
          </cell>
          <cell r="C829" t="str">
            <v>-</v>
          </cell>
          <cell r="D829">
            <v>3.0859993551806798E-7</v>
          </cell>
          <cell r="E829">
            <v>7.6857916229256806E-2</v>
          </cell>
          <cell r="F829">
            <v>6.6389168497030096E-2</v>
          </cell>
          <cell r="G829">
            <v>5.1670941064515197E-2</v>
          </cell>
          <cell r="H829">
            <v>5.3158748195672803E-2</v>
          </cell>
          <cell r="I829">
            <v>5.5463288627217097E-2</v>
          </cell>
          <cell r="J829">
            <v>4.5779747727878399E-2</v>
          </cell>
          <cell r="K829">
            <v>4.6805356821541799E-2</v>
          </cell>
          <cell r="L829">
            <v>4.30128878435075E-2</v>
          </cell>
          <cell r="M829">
            <v>3.9639195755177901E-2</v>
          </cell>
          <cell r="N829">
            <v>3.81442808451041E-2</v>
          </cell>
          <cell r="O829">
            <v>2.9960214148083902E-2</v>
          </cell>
        </row>
        <row r="830">
          <cell r="A830" t="str">
            <v>SCOM-SHLTHCHPBIO</v>
          </cell>
          <cell r="B830" t="str">
            <v>VAR_cap</v>
          </cell>
          <cell r="C830" t="str">
            <v>-</v>
          </cell>
          <cell r="D830">
            <v>0.10913999617897452</v>
          </cell>
          <cell r="E830">
            <v>0.12104745588380479</v>
          </cell>
          <cell r="F830">
            <v>0.11663686135409096</v>
          </cell>
          <cell r="G830">
            <v>0.10411976716740498</v>
          </cell>
          <cell r="H830">
            <v>9.163830448828042E-2</v>
          </cell>
          <cell r="I830">
            <v>7.9116757673788396E-2</v>
          </cell>
          <cell r="J830">
            <v>7.3347554982022695E-2</v>
          </cell>
          <cell r="K830">
            <v>6.9946244684898212E-2</v>
          </cell>
          <cell r="L830">
            <v>6.6696240446056793E-2</v>
          </cell>
          <cell r="M830">
            <v>6.2451106418778199E-2</v>
          </cell>
          <cell r="N830">
            <v>5.9149386405077199E-2</v>
          </cell>
          <cell r="O830">
            <v>5.0919446927682799E-2</v>
          </cell>
        </row>
        <row r="831">
          <cell r="A831" t="str">
            <v>D-RSH2</v>
          </cell>
          <cell r="B831" t="str">
            <v>VAR_fout</v>
          </cell>
          <cell r="C831" t="str">
            <v>RSH2</v>
          </cell>
          <cell r="G831">
            <v>5.6436897135467368E-3</v>
          </cell>
          <cell r="H831">
            <v>2.0133868736300464E-2</v>
          </cell>
          <cell r="I831">
            <v>3.4123439215750798E-2</v>
          </cell>
          <cell r="J831">
            <v>2.5187127839849235E-2</v>
          </cell>
          <cell r="K831">
            <v>0.18858678297645151</v>
          </cell>
          <cell r="L831">
            <v>1.5115930550710666</v>
          </cell>
          <cell r="M831">
            <v>1.3716755640023945</v>
          </cell>
          <cell r="N831">
            <v>1.6182540388259037</v>
          </cell>
          <cell r="O831">
            <v>1.4390939934855906</v>
          </cell>
        </row>
        <row r="832">
          <cell r="A832" t="str">
            <v>D-RSH2</v>
          </cell>
          <cell r="B832" t="str">
            <v>VAR_fin</v>
          </cell>
          <cell r="C832" t="str">
            <v>H2</v>
          </cell>
          <cell r="G832">
            <v>5.6866855316397335E-3</v>
          </cell>
          <cell r="H832">
            <v>2.0287256360644212E-2</v>
          </cell>
          <cell r="I832">
            <v>3.4383404816217066E-2</v>
          </cell>
          <cell r="J832">
            <v>2.5379013152801069E-2</v>
          </cell>
          <cell r="K832">
            <v>0.19002351026429887</v>
          </cell>
          <cell r="L832">
            <v>1.5231089574904459</v>
          </cell>
          <cell r="M832">
            <v>1.3821255206842571</v>
          </cell>
          <cell r="N832">
            <v>1.6305825260059481</v>
          </cell>
          <cell r="O832">
            <v>1.4500575699228437</v>
          </cell>
        </row>
        <row r="833">
          <cell r="A833" t="str">
            <v>D-RSH2</v>
          </cell>
          <cell r="B833" t="str">
            <v>VAR_ncap</v>
          </cell>
          <cell r="C833" t="str">
            <v>-</v>
          </cell>
          <cell r="G833">
            <v>5.6708056436948102E-4</v>
          </cell>
          <cell r="H833">
            <v>1.40571838075988E-3</v>
          </cell>
          <cell r="I833">
            <v>5.0137614704067802E-4</v>
          </cell>
          <cell r="J833">
            <v>3.2930066528520802E-5</v>
          </cell>
          <cell r="K833">
            <v>9.9482049721641794E-3</v>
          </cell>
          <cell r="L833">
            <v>5.4265067055480697E-2</v>
          </cell>
          <cell r="M833">
            <v>1.95054612644801E-4</v>
          </cell>
          <cell r="N833">
            <v>8.3145241513506406E-3</v>
          </cell>
          <cell r="O833">
            <v>2.32624107987658E-4</v>
          </cell>
        </row>
        <row r="834">
          <cell r="A834" t="str">
            <v>D-RSH2</v>
          </cell>
          <cell r="B834" t="str">
            <v>VAR_cap</v>
          </cell>
          <cell r="C834" t="str">
            <v>-</v>
          </cell>
          <cell r="G834">
            <v>5.6708056436948102E-4</v>
          </cell>
          <cell r="H834">
            <v>1.9727989451293602E-3</v>
          </cell>
          <cell r="I834">
            <v>2.4741750921700402E-3</v>
          </cell>
          <cell r="J834">
            <v>2.5071051586985599E-3</v>
          </cell>
          <cell r="K834">
            <v>1.24553101308627E-2</v>
          </cell>
          <cell r="L834">
            <v>6.6720377186343396E-2</v>
          </cell>
          <cell r="M834">
            <v>6.6915431798988206E-2</v>
          </cell>
          <cell r="N834">
            <v>7.5050183647905597E-2</v>
          </cell>
          <cell r="O834">
            <v>7.4895499493957005E-2</v>
          </cell>
        </row>
        <row r="835">
          <cell r="A835" t="str">
            <v>RHES-SHNGABR</v>
          </cell>
          <cell r="B835" t="str">
            <v>VAR_fout</v>
          </cell>
          <cell r="C835" t="str">
            <v>CO2_R</v>
          </cell>
          <cell r="D835">
            <v>1043.1364348214299</v>
          </cell>
          <cell r="E835">
            <v>1206.8775126718201</v>
          </cell>
          <cell r="F835">
            <v>1110.5991698308601</v>
          </cell>
          <cell r="G835">
            <v>1110.5954396130501</v>
          </cell>
          <cell r="H835">
            <v>933.76620621715801</v>
          </cell>
          <cell r="I835">
            <v>623.13209911984495</v>
          </cell>
          <cell r="J835">
            <v>476.17457701134902</v>
          </cell>
          <cell r="K835">
            <v>209.889785965237</v>
          </cell>
          <cell r="L835">
            <v>131.38611917485801</v>
          </cell>
          <cell r="M835">
            <v>102.515829817526</v>
          </cell>
          <cell r="N835">
            <v>102.514822336314</v>
          </cell>
          <cell r="O835">
            <v>75.451633063660594</v>
          </cell>
        </row>
        <row r="836">
          <cell r="A836" t="str">
            <v>RHES-SHNGABR</v>
          </cell>
          <cell r="B836" t="str">
            <v>VAR_fout</v>
          </cell>
          <cell r="C836" t="str">
            <v>RHES-SHNGA</v>
          </cell>
          <cell r="D836">
            <v>17.570560515609198</v>
          </cell>
          <cell r="E836">
            <v>20.328610585784251</v>
          </cell>
          <cell r="F836">
            <v>18.706900910271532</v>
          </cell>
          <cell r="G836">
            <v>18.706838078588582</v>
          </cell>
          <cell r="H836">
            <v>15.728331487700364</v>
          </cell>
          <cell r="I836">
            <v>10.496019400068317</v>
          </cell>
          <cell r="J836">
            <v>8.0206710666805243</v>
          </cell>
          <cell r="K836">
            <v>3.5353776004782893</v>
          </cell>
          <cell r="L836">
            <v>2.2130640641155224</v>
          </cell>
          <cell r="M836">
            <v>1.726773729195912</v>
          </cell>
          <cell r="N836">
            <v>1.7267567592109574</v>
          </cell>
          <cell r="O836">
            <v>1.2709051668524407</v>
          </cell>
        </row>
        <row r="837">
          <cell r="A837" t="str">
            <v>RHES-SHNGABR</v>
          </cell>
          <cell r="B837" t="str">
            <v>VAR_fin</v>
          </cell>
          <cell r="C837" t="str">
            <v>RNGA</v>
          </cell>
          <cell r="D837">
            <v>18.495326858536004</v>
          </cell>
          <cell r="E837">
            <v>21.39853745872027</v>
          </cell>
          <cell r="F837">
            <v>19.691474642391086</v>
          </cell>
          <cell r="G837">
            <v>19.691408503777449</v>
          </cell>
          <cell r="H837">
            <v>16.556138408105642</v>
          </cell>
          <cell r="I837">
            <v>11.048441473756112</v>
          </cell>
          <cell r="J837">
            <v>8.442811649137397</v>
          </cell>
          <cell r="K837">
            <v>3.7214501057666198</v>
          </cell>
          <cell r="L837">
            <v>2.3295411201216023</v>
          </cell>
          <cell r="M837">
            <v>1.8176565570483272</v>
          </cell>
          <cell r="N837">
            <v>1.8176386939062701</v>
          </cell>
          <cell r="O837">
            <v>1.3377949124762525</v>
          </cell>
        </row>
        <row r="838">
          <cell r="A838" t="str">
            <v>RHES-SHNGABR</v>
          </cell>
          <cell r="B838" t="str">
            <v>VAR_ncap</v>
          </cell>
          <cell r="C838" t="str">
            <v>-</v>
          </cell>
          <cell r="E838">
            <v>0.22047573809059001</v>
          </cell>
          <cell r="F838">
            <v>3.41198475976073E-6</v>
          </cell>
          <cell r="G838">
            <v>5.6432224743122803E-6</v>
          </cell>
          <cell r="H838">
            <v>0.79115531731988098</v>
          </cell>
          <cell r="I838">
            <v>5.8502653061493798E-2</v>
          </cell>
          <cell r="J838">
            <v>1.0232015547639E-5</v>
          </cell>
          <cell r="K838">
            <v>0.22964627833112899</v>
          </cell>
          <cell r="L838">
            <v>1.0081211540677599E-5</v>
          </cell>
          <cell r="M838">
            <v>2.6878880316320198E-5</v>
          </cell>
          <cell r="N838">
            <v>0.101135556413011</v>
          </cell>
          <cell r="O838">
            <v>3.3661817900374302E-3</v>
          </cell>
        </row>
        <row r="839">
          <cell r="A839" t="str">
            <v>RHES-SHNGABR</v>
          </cell>
          <cell r="B839" t="str">
            <v>VAR_cap</v>
          </cell>
          <cell r="C839" t="str">
            <v>-</v>
          </cell>
          <cell r="D839">
            <v>1.4219190615860799</v>
          </cell>
          <cell r="E839">
            <v>1.6423944030616142</v>
          </cell>
          <cell r="F839">
            <v>1.6423793538840696</v>
          </cell>
          <cell r="G839">
            <v>1.6423711500315477</v>
          </cell>
          <cell r="H839">
            <v>1.2728614322711951</v>
          </cell>
          <cell r="I839">
            <v>0.84965783019357521</v>
          </cell>
          <cell r="J839">
            <v>0.69917420685943399</v>
          </cell>
          <cell r="K839">
            <v>0.28815090200988908</v>
          </cell>
          <cell r="L839">
            <v>0.23840536036914159</v>
          </cell>
          <cell r="M839">
            <v>0.22965369248524586</v>
          </cell>
          <cell r="N839">
            <v>0.14182680793187502</v>
          </cell>
          <cell r="O839">
            <v>0.10451768945650983</v>
          </cell>
        </row>
        <row r="840">
          <cell r="A840" t="str">
            <v>SCOM-SHLTHCHPHFC</v>
          </cell>
          <cell r="B840" t="str">
            <v>VAR_fout</v>
          </cell>
          <cell r="C840" t="str">
            <v>SCOM-SHLTHC-HFC</v>
          </cell>
          <cell r="G840">
            <v>5.610609444960786E-3</v>
          </cell>
          <cell r="H840">
            <v>1.6801803037209906E-2</v>
          </cell>
          <cell r="I840">
            <v>1.6187545258991902E-2</v>
          </cell>
          <cell r="J840">
            <v>1.4026412612454358E-2</v>
          </cell>
          <cell r="K840">
            <v>4.7444655419674589E-2</v>
          </cell>
          <cell r="L840">
            <v>6.9227975331804081E-2</v>
          </cell>
          <cell r="M840">
            <v>6.0558779609248395E-2</v>
          </cell>
          <cell r="N840">
            <v>8.6510018318040574E-2</v>
          </cell>
          <cell r="O840">
            <v>8.3679044977665304E-2</v>
          </cell>
        </row>
        <row r="841">
          <cell r="A841" t="str">
            <v>SCOM-SHLTHCHPHFC</v>
          </cell>
          <cell r="B841" t="str">
            <v>VAR_fin</v>
          </cell>
          <cell r="C841" t="str">
            <v>SCOM_LTH_CHPHFC_ON</v>
          </cell>
          <cell r="G841">
            <v>5.6672822676371564E-3</v>
          </cell>
          <cell r="H841">
            <v>1.6971518219403958E-2</v>
          </cell>
          <cell r="I841">
            <v>1.6351055817163531E-2</v>
          </cell>
          <cell r="J841">
            <v>1.4168093547933682E-2</v>
          </cell>
          <cell r="K841">
            <v>4.7923894363307712E-2</v>
          </cell>
          <cell r="L841">
            <v>6.9927247809903087E-2</v>
          </cell>
          <cell r="M841">
            <v>6.1170484453786242E-2</v>
          </cell>
          <cell r="N841">
            <v>8.738385688690968E-2</v>
          </cell>
          <cell r="O841">
            <v>8.4524287856227634E-2</v>
          </cell>
        </row>
        <row r="842">
          <cell r="A842" t="str">
            <v>SCOM-SHLTHCHPHFC</v>
          </cell>
          <cell r="B842" t="str">
            <v>VAR_fin</v>
          </cell>
          <cell r="C842" t="str">
            <v>SCOMLTHCHPC</v>
          </cell>
          <cell r="G842">
            <v>5.610609444960786E-3</v>
          </cell>
          <cell r="H842">
            <v>1.6801803037209906E-2</v>
          </cell>
          <cell r="I842">
            <v>1.6187545258991902E-2</v>
          </cell>
          <cell r="J842">
            <v>1.4026412612454358E-2</v>
          </cell>
          <cell r="K842">
            <v>4.7444655419674589E-2</v>
          </cell>
          <cell r="L842">
            <v>6.9227975331804081E-2</v>
          </cell>
          <cell r="M842">
            <v>6.0558779609248395E-2</v>
          </cell>
          <cell r="N842">
            <v>8.6510018318040574E-2</v>
          </cell>
          <cell r="O842">
            <v>8.3679044977665304E-2</v>
          </cell>
        </row>
        <row r="843">
          <cell r="A843" t="str">
            <v>SCOM-SHLTHCHPHFC</v>
          </cell>
          <cell r="B843" t="str">
            <v>VAR_ncap</v>
          </cell>
          <cell r="C843" t="str">
            <v>-</v>
          </cell>
          <cell r="G843">
            <v>4.7547256038775899E-4</v>
          </cell>
          <cell r="H843">
            <v>1.1515039387778501E-3</v>
          </cell>
          <cell r="I843">
            <v>1.0001144196958699E-3</v>
          </cell>
          <cell r="J843">
            <v>7.47099899123067E-4</v>
          </cell>
          <cell r="K843">
            <v>3.3074549381075301E-3</v>
          </cell>
          <cell r="L843">
            <v>3.9694870809805199E-3</v>
          </cell>
          <cell r="M843">
            <v>3.5027863218157602E-3</v>
          </cell>
          <cell r="N843">
            <v>4.7910734395021203E-3</v>
          </cell>
          <cell r="O843">
            <v>4.5144448416314297E-3</v>
          </cell>
        </row>
        <row r="844">
          <cell r="A844" t="str">
            <v>SCOM-SHLTHCHPHFC</v>
          </cell>
          <cell r="B844" t="str">
            <v>VAR_cap</v>
          </cell>
          <cell r="C844" t="str">
            <v>-</v>
          </cell>
          <cell r="G844">
            <v>4.7547256038775899E-4</v>
          </cell>
          <cell r="H844">
            <v>1.361248232930052E-3</v>
          </cell>
          <cell r="I844">
            <v>1.29716378307042E-3</v>
          </cell>
          <cell r="J844">
            <v>1.1316906711614301E-3</v>
          </cell>
          <cell r="K844">
            <v>3.8432342896347997E-3</v>
          </cell>
          <cell r="L844">
            <v>5.3509759078000912E-3</v>
          </cell>
          <cell r="M844">
            <v>5.2285010922718108E-3</v>
          </cell>
          <cell r="N844">
            <v>6.7116549656767912E-3</v>
          </cell>
          <cell r="O844">
            <v>6.9132431727933191E-3</v>
          </cell>
        </row>
        <row r="845">
          <cell r="A845" t="str">
            <v>RHSA-WHNGABR</v>
          </cell>
          <cell r="B845" t="str">
            <v>VAR_fout</v>
          </cell>
          <cell r="C845" t="str">
            <v>RHSA-WHNGA</v>
          </cell>
          <cell r="D845">
            <v>6.3804735373145318</v>
          </cell>
          <cell r="E845">
            <v>5.1796577664633929</v>
          </cell>
          <cell r="F845">
            <v>9.3288073079577973</v>
          </cell>
          <cell r="G845">
            <v>9.4459136743930046</v>
          </cell>
          <cell r="H845">
            <v>6.7673623811965289</v>
          </cell>
          <cell r="I845">
            <v>2.8225339975442574</v>
          </cell>
          <cell r="J845">
            <v>1.7811437200561313</v>
          </cell>
          <cell r="K845">
            <v>1.0644208604041498</v>
          </cell>
          <cell r="L845">
            <v>0.88498351307151701</v>
          </cell>
          <cell r="M845">
            <v>0.82278281917398377</v>
          </cell>
          <cell r="N845">
            <v>0.82276696781115821</v>
          </cell>
          <cell r="O845">
            <v>0.66830643625849784</v>
          </cell>
        </row>
        <row r="846">
          <cell r="A846" t="str">
            <v>RHSA-WHNGABR</v>
          </cell>
          <cell r="B846" t="str">
            <v>VAR_fout</v>
          </cell>
          <cell r="C846" t="str">
            <v>CO2_R</v>
          </cell>
          <cell r="D846">
            <v>479.81161000605198</v>
          </cell>
          <cell r="E846">
            <v>387.44389658956999</v>
          </cell>
          <cell r="F846">
            <v>692.29570022213102</v>
          </cell>
          <cell r="G846">
            <v>691.88250809839599</v>
          </cell>
          <cell r="H846">
            <v>489.33235679421</v>
          </cell>
          <cell r="I846">
            <v>201.50749045759</v>
          </cell>
          <cell r="J846">
            <v>126.36038466813299</v>
          </cell>
          <cell r="K846">
            <v>75.041670658492507</v>
          </cell>
          <cell r="L846">
            <v>62.391337671541898</v>
          </cell>
          <cell r="M846">
            <v>58.006188751765798</v>
          </cell>
          <cell r="N846">
            <v>58.005071230686603</v>
          </cell>
          <cell r="O846">
            <v>47.115603756224097</v>
          </cell>
        </row>
        <row r="847">
          <cell r="A847" t="str">
            <v>RHSA-WHNGABR</v>
          </cell>
          <cell r="B847" t="str">
            <v>VAR_fin</v>
          </cell>
          <cell r="C847" t="str">
            <v>RNGA</v>
          </cell>
          <cell r="D847">
            <v>8.5072980497527055</v>
          </cell>
          <cell r="E847">
            <v>6.8695726345668371</v>
          </cell>
          <cell r="F847">
            <v>12.274746457839214</v>
          </cell>
          <cell r="G847">
            <v>12.267420356354549</v>
          </cell>
          <cell r="H847">
            <v>8.6761056169186244</v>
          </cell>
          <cell r="I847">
            <v>3.5728278449927302</v>
          </cell>
          <cell r="J847">
            <v>2.2404323522718639</v>
          </cell>
          <cell r="K847">
            <v>1.3305260755051875</v>
          </cell>
          <cell r="L847">
            <v>1.1062293913393966</v>
          </cell>
          <cell r="M847">
            <v>1.0284785239674816</v>
          </cell>
          <cell r="N847">
            <v>1.0284587097639468</v>
          </cell>
          <cell r="O847">
            <v>0.83538304532312113</v>
          </cell>
        </row>
        <row r="848">
          <cell r="A848" t="str">
            <v>RHSA-WHNGABR</v>
          </cell>
          <cell r="B848" t="str">
            <v>VAR_ncap</v>
          </cell>
          <cell r="C848" t="str">
            <v>-</v>
          </cell>
          <cell r="E848">
            <v>1.18148274033699E-5</v>
          </cell>
          <cell r="F848">
            <v>0.20235976350451601</v>
          </cell>
          <cell r="G848">
            <v>1.6162489914558001E-2</v>
          </cell>
          <cell r="H848">
            <v>0.13108229984203401</v>
          </cell>
          <cell r="I848">
            <v>1.04320795710487E-2</v>
          </cell>
          <cell r="J848">
            <v>7.6291162279371596E-3</v>
          </cell>
          <cell r="K848">
            <v>5.6165126474890699E-2</v>
          </cell>
          <cell r="L848">
            <v>1.80336755148289E-5</v>
          </cell>
          <cell r="M848">
            <v>4.0898511742200103E-5</v>
          </cell>
          <cell r="N848">
            <v>4.6565887495721797E-2</v>
          </cell>
          <cell r="O848">
            <v>1.9211112497651101E-4</v>
          </cell>
        </row>
        <row r="849">
          <cell r="A849" t="str">
            <v>RHSA-WHNGABR</v>
          </cell>
          <cell r="B849" t="str">
            <v>VAR_cap</v>
          </cell>
          <cell r="C849" t="str">
            <v>-</v>
          </cell>
          <cell r="D849">
            <v>0.43610075802020798</v>
          </cell>
          <cell r="E849">
            <v>0.43611101670295094</v>
          </cell>
          <cell r="F849">
            <v>0.63846351323656991</v>
          </cell>
          <cell r="G849">
            <v>0.6546149616224326</v>
          </cell>
          <cell r="H849">
            <v>0.46269305029026825</v>
          </cell>
          <cell r="I849">
            <v>0.19708444308152737</v>
          </cell>
          <cell r="J849">
            <v>0.14911351767273126</v>
          </cell>
          <cell r="K849">
            <v>7.422043047552096E-2</v>
          </cell>
          <cell r="L849">
            <v>6.4390300625413024E-2</v>
          </cell>
          <cell r="M849">
            <v>5.6208778960035136E-2</v>
          </cell>
          <cell r="N849">
            <v>5.6554350904392994E-2</v>
          </cell>
          <cell r="O849">
            <v>4.6787902922062322E-2</v>
          </cell>
        </row>
        <row r="850">
          <cell r="A850" t="str">
            <v>ITOT-SWHWSTBR</v>
          </cell>
          <cell r="B850" t="str">
            <v>VAR_fout</v>
          </cell>
          <cell r="C850" t="str">
            <v>ITOT-SWH</v>
          </cell>
          <cell r="D850">
            <v>4.1173902161113771</v>
          </cell>
          <cell r="E850">
            <v>4.2663388191144724</v>
          </cell>
          <cell r="F850">
            <v>2.9611807402864576</v>
          </cell>
          <cell r="G850">
            <v>2.9280808300116976</v>
          </cell>
          <cell r="H850">
            <v>2.8949858185225534</v>
          </cell>
          <cell r="I850">
            <v>2.8804828152699442</v>
          </cell>
          <cell r="J850">
            <v>2.9088836099162139</v>
          </cell>
          <cell r="K850">
            <v>3.2773437501041461E-2</v>
          </cell>
          <cell r="L850">
            <v>5.874759207073363E-3</v>
          </cell>
          <cell r="M850">
            <v>5.1327680867591591E-3</v>
          </cell>
          <cell r="N850">
            <v>2.0479934526744323E-3</v>
          </cell>
          <cell r="O850">
            <v>1.0323420397696378E-3</v>
          </cell>
        </row>
        <row r="851">
          <cell r="A851" t="str">
            <v>ITOT-SWHWSTBR</v>
          </cell>
          <cell r="B851" t="str">
            <v>VAR_fout</v>
          </cell>
          <cell r="C851" t="str">
            <v>CO2_I</v>
          </cell>
          <cell r="D851">
            <v>723.66252283169604</v>
          </cell>
          <cell r="E851">
            <v>749.84136820799802</v>
          </cell>
          <cell r="F851">
            <v>520.44994829277096</v>
          </cell>
          <cell r="G851">
            <v>514.63238830508601</v>
          </cell>
          <cell r="H851">
            <v>508.81568931608501</v>
          </cell>
          <cell r="I851">
            <v>506.26667662320301</v>
          </cell>
          <cell r="J851">
            <v>503.62761007504702</v>
          </cell>
          <cell r="K851">
            <v>5.5907628678247301</v>
          </cell>
          <cell r="L851">
            <v>1.0021648059125201</v>
          </cell>
          <cell r="M851">
            <v>0.87558985009420898</v>
          </cell>
          <cell r="N851">
            <v>0.34936358898563902</v>
          </cell>
          <cell r="O851">
            <v>0.176105406784233</v>
          </cell>
        </row>
        <row r="852">
          <cell r="A852" t="str">
            <v>ITOT-SWHWSTBR</v>
          </cell>
          <cell r="B852" t="str">
            <v>VAR_fin</v>
          </cell>
          <cell r="C852" t="str">
            <v>IWST</v>
          </cell>
          <cell r="D852">
            <v>7.7980875305139747</v>
          </cell>
          <cell r="E852">
            <v>8.0801871574137767</v>
          </cell>
          <cell r="F852">
            <v>5.608296856603137</v>
          </cell>
          <cell r="G852">
            <v>5.5456076325979069</v>
          </cell>
          <cell r="H852">
            <v>5.4829276865957457</v>
          </cell>
          <cell r="I852">
            <v>5.455459877405203</v>
          </cell>
          <cell r="J852">
            <v>5.4270216602914481</v>
          </cell>
          <cell r="K852">
            <v>6.0245289523973282E-2</v>
          </cell>
          <cell r="L852">
            <v>1.0799189718884867E-2</v>
          </cell>
          <cell r="M852">
            <v>9.4352354536013892E-3</v>
          </cell>
          <cell r="N852">
            <v>3.7646938468280048E-3</v>
          </cell>
          <cell r="O852">
            <v>1.8976875731059534E-3</v>
          </cell>
        </row>
        <row r="853">
          <cell r="A853" t="str">
            <v>ITOT-SWHWSTBR</v>
          </cell>
          <cell r="B853" t="str">
            <v>VAR_ncap</v>
          </cell>
          <cell r="C853" t="str">
            <v>-</v>
          </cell>
          <cell r="E853">
            <v>7.8048759804550503E-5</v>
          </cell>
          <cell r="F853">
            <v>7.8915269301014105E-5</v>
          </cell>
          <cell r="G853">
            <v>8.7159159429545205E-5</v>
          </cell>
          <cell r="H853">
            <v>0.15493606578034599</v>
          </cell>
          <cell r="I853">
            <v>4.0221762435757098E-2</v>
          </cell>
          <cell r="J853">
            <v>3.9799421080618001E-4</v>
          </cell>
          <cell r="K853">
            <v>4.15469291570259E-4</v>
          </cell>
          <cell r="L853">
            <v>1.23878456418132E-4</v>
          </cell>
          <cell r="M853">
            <v>2.4348478832927E-4</v>
          </cell>
          <cell r="N853">
            <v>5.49622764688415E-5</v>
          </cell>
          <cell r="O853">
            <v>4.0428581680116197E-5</v>
          </cell>
        </row>
        <row r="854">
          <cell r="A854" t="str">
            <v>ITOT-SWHWSTBR</v>
          </cell>
          <cell r="B854" t="str">
            <v>VAR_cap</v>
          </cell>
          <cell r="C854" t="str">
            <v>-</v>
          </cell>
          <cell r="D854">
            <v>0.35954682816669398</v>
          </cell>
          <cell r="E854">
            <v>0.30419359926625494</v>
          </cell>
          <cell r="F854">
            <v>0.27574969532120386</v>
          </cell>
          <cell r="G854">
            <v>0.2475549540160521</v>
          </cell>
          <cell r="H854">
            <v>0.21908624589604342</v>
          </cell>
          <cell r="I854">
            <v>0.19515694580132581</v>
          </cell>
          <cell r="J854">
            <v>0.19525712477711982</v>
          </cell>
          <cell r="K854">
            <v>3.0176718261489058E-3</v>
          </cell>
          <cell r="L854">
            <v>5.5488463960237048E-4</v>
          </cell>
          <cell r="M854">
            <v>4.8292680746143198E-4</v>
          </cell>
          <cell r="N854">
            <v>1.91858625945458E-4</v>
          </cell>
          <cell r="O854">
            <v>9.5443567532075982E-5</v>
          </cell>
        </row>
        <row r="855">
          <cell r="A855" t="str">
            <v>SCOM-SHSTG-ELC</v>
          </cell>
          <cell r="B855" t="str">
            <v>VAR_fout</v>
          </cell>
          <cell r="C855" t="str">
            <v>SCOM-SHAELCB</v>
          </cell>
          <cell r="D855">
            <v>1.4014845801947828E-5</v>
          </cell>
          <cell r="E855">
            <v>6.6145903806640711E-4</v>
          </cell>
          <cell r="F855">
            <v>0.10381460386524578</v>
          </cell>
          <cell r="G855">
            <v>7.3029094859440424E-2</v>
          </cell>
          <cell r="H855">
            <v>1.3406207431750679</v>
          </cell>
          <cell r="I855">
            <v>0.28762268980506694</v>
          </cell>
          <cell r="J855">
            <v>0.20558074322372821</v>
          </cell>
          <cell r="K855">
            <v>0.16314652939557056</v>
          </cell>
          <cell r="L855">
            <v>0.2836691447625988</v>
          </cell>
          <cell r="M855">
            <v>0.24843700329392018</v>
          </cell>
          <cell r="N855">
            <v>0.20429397872094252</v>
          </cell>
          <cell r="O855">
            <v>0.30986200806211855</v>
          </cell>
        </row>
        <row r="856">
          <cell r="A856" t="str">
            <v>SCOM-SHSTG-ELC</v>
          </cell>
          <cell r="B856" t="str">
            <v>VAR_fin</v>
          </cell>
          <cell r="C856" t="str">
            <v>SCOM-SHAELCB</v>
          </cell>
          <cell r="D856">
            <v>2.02894188264969E-5</v>
          </cell>
          <cell r="E856">
            <v>8.7037988585898091E-4</v>
          </cell>
          <cell r="F856">
            <v>0.13396998249991934</v>
          </cell>
          <cell r="G856">
            <v>9.130441926798083E-2</v>
          </cell>
          <cell r="H856">
            <v>1.6250121844021359</v>
          </cell>
          <cell r="I856">
            <v>0.33839434817690289</v>
          </cell>
          <cell r="J856">
            <v>0.23495947529453956</v>
          </cell>
          <cell r="K856">
            <v>0.18128254051342818</v>
          </cell>
          <cell r="L856">
            <v>0.31520058844892057</v>
          </cell>
          <cell r="M856">
            <v>0.27605694159760297</v>
          </cell>
          <cell r="N856">
            <v>0.22700568080007977</v>
          </cell>
          <cell r="O856">
            <v>0.34429972985367824</v>
          </cell>
        </row>
        <row r="857">
          <cell r="A857" t="str">
            <v>SCOM-SHSTG-ELC</v>
          </cell>
          <cell r="B857" t="str">
            <v>VAR_ncap</v>
          </cell>
          <cell r="C857" t="str">
            <v>-</v>
          </cell>
          <cell r="D857">
            <v>9.2850503582213896E-3</v>
          </cell>
          <cell r="E857">
            <v>4.4915498397535901E-5</v>
          </cell>
          <cell r="F857">
            <v>3.5443515579558701E-2</v>
          </cell>
          <cell r="G857">
            <v>3.9526738305805196E-3</v>
          </cell>
          <cell r="H857">
            <v>5.5475361059496105E-4</v>
          </cell>
          <cell r="I857">
            <v>2.5317586484662199E-2</v>
          </cell>
          <cell r="J857">
            <v>4.5361573593031299E-4</v>
          </cell>
          <cell r="K857">
            <v>1.7913539725172101E-3</v>
          </cell>
          <cell r="L857">
            <v>2.7148352515198801E-2</v>
          </cell>
          <cell r="M857">
            <v>1.0491979060938799E-2</v>
          </cell>
          <cell r="N857">
            <v>2.21296884945136E-3</v>
          </cell>
          <cell r="O857">
            <v>9.3657765379219007E-3</v>
          </cell>
        </row>
        <row r="858">
          <cell r="A858" t="str">
            <v>SCOM-SHSTG-ELC</v>
          </cell>
          <cell r="B858" t="str">
            <v>VAR_cap</v>
          </cell>
          <cell r="C858" t="str">
            <v>-</v>
          </cell>
          <cell r="D858">
            <v>9.2850503582213896E-3</v>
          </cell>
          <cell r="E858">
            <v>8.6885307369180542E-5</v>
          </cell>
          <cell r="F858">
            <v>3.5511311868128198E-2</v>
          </cell>
          <cell r="G858">
            <v>3.936062413460012E-2</v>
          </cell>
          <cell r="H858">
            <v>3.930520158505766E-2</v>
          </cell>
          <cell r="I858">
            <v>3.6094402877237766E-2</v>
          </cell>
          <cell r="J858">
            <v>2.5559757031554504E-2</v>
          </cell>
          <cell r="K858">
            <v>1.9298578496191422E-2</v>
          </cell>
          <cell r="L858">
            <v>3.1087412317060359E-2</v>
          </cell>
          <cell r="M858">
            <v>3.8311402706847547E-2</v>
          </cell>
          <cell r="N858">
            <v>2.946093072594707E-2</v>
          </cell>
          <cell r="O858">
            <v>2.016345801296511E-2</v>
          </cell>
        </row>
        <row r="859">
          <cell r="A859" t="str">
            <v>SCOM-SHNGABR</v>
          </cell>
          <cell r="B859" t="str">
            <v>VAR_fout</v>
          </cell>
          <cell r="C859" t="str">
            <v>CO2_S</v>
          </cell>
          <cell r="D859">
            <v>1440.9474168255899</v>
          </cell>
          <cell r="E859">
            <v>1508.68847089319</v>
          </cell>
          <cell r="F859">
            <v>1246.4200749352699</v>
          </cell>
          <cell r="G859">
            <v>1281.15824779687</v>
          </cell>
          <cell r="H859">
            <v>1289.2835292914899</v>
          </cell>
          <cell r="I859">
            <v>1064.4736657465</v>
          </cell>
          <cell r="J859">
            <v>360.38947530279899</v>
          </cell>
          <cell r="K859">
            <v>263.78899846991197</v>
          </cell>
          <cell r="L859">
            <v>266.22549521916102</v>
          </cell>
          <cell r="M859">
            <v>250.42098161971899</v>
          </cell>
          <cell r="N859">
            <v>259.48998440611001</v>
          </cell>
          <cell r="O859">
            <v>261.41555726086199</v>
          </cell>
        </row>
        <row r="860">
          <cell r="A860" t="str">
            <v>SCOM-SHNGABR</v>
          </cell>
          <cell r="B860" t="str">
            <v>VAR_fout</v>
          </cell>
          <cell r="C860" t="str">
            <v>SCOM-SHNGA</v>
          </cell>
          <cell r="D860">
            <v>24.189738965119471</v>
          </cell>
          <cell r="E860">
            <v>25.326934116020439</v>
          </cell>
          <cell r="F860">
            <v>20.924133595374833</v>
          </cell>
          <cell r="G860">
            <v>21.50729667532843</v>
          </cell>
          <cell r="H860">
            <v>21.643698903527788</v>
          </cell>
          <cell r="I860">
            <v>17.869729185800235</v>
          </cell>
          <cell r="J860">
            <v>6.0499968503751971</v>
          </cell>
          <cell r="K860">
            <v>4.428327460355785</v>
          </cell>
          <cell r="L860">
            <v>4.4692298691914463</v>
          </cell>
          <cell r="M860">
            <v>4.2039134156018871</v>
          </cell>
          <cell r="N860">
            <v>4.3561582564025612</v>
          </cell>
          <cell r="O860">
            <v>4.388483589146051</v>
          </cell>
        </row>
        <row r="861">
          <cell r="A861" t="str">
            <v>SCOM-SHNGABR</v>
          </cell>
          <cell r="B861" t="str">
            <v>VAR_fin</v>
          </cell>
          <cell r="C861" t="str">
            <v>SNGA</v>
          </cell>
          <cell r="D861">
            <v>25.548713064283451</v>
          </cell>
          <cell r="E861">
            <v>26.749795583212581</v>
          </cell>
          <cell r="F861">
            <v>22.099646718710471</v>
          </cell>
          <cell r="G861">
            <v>22.71557176944799</v>
          </cell>
          <cell r="H861">
            <v>22.859637044175386</v>
          </cell>
          <cell r="I861">
            <v>18.873646555788962</v>
          </cell>
          <cell r="J861">
            <v>6.3898843138794099</v>
          </cell>
          <cell r="K861">
            <v>4.677109901948806</v>
          </cell>
          <cell r="L861">
            <v>4.7203101989213039</v>
          </cell>
          <cell r="M861">
            <v>4.4400883265907591</v>
          </cell>
          <cell r="N861">
            <v>4.6008862483352884</v>
          </cell>
          <cell r="O861">
            <v>4.6350276110081872</v>
          </cell>
        </row>
        <row r="862">
          <cell r="A862" t="str">
            <v>SCOM-SHNGABR</v>
          </cell>
          <cell r="B862" t="str">
            <v>VAR_ncap</v>
          </cell>
          <cell r="C862" t="str">
            <v>-</v>
          </cell>
          <cell r="D862">
            <v>9.6080379737817807E-7</v>
          </cell>
          <cell r="E862">
            <v>1.3007821561940401E-5</v>
          </cell>
          <cell r="F862">
            <v>1.38902798551028E-5</v>
          </cell>
          <cell r="G862">
            <v>1.10986245947614E-4</v>
          </cell>
          <cell r="H862">
            <v>0.99020876381508904</v>
          </cell>
          <cell r="I862">
            <v>0.65293278179450598</v>
          </cell>
          <cell r="J862">
            <v>4.4501073743489598E-2</v>
          </cell>
          <cell r="K862">
            <v>0.73434220114764404</v>
          </cell>
          <cell r="L862">
            <v>0.74654526808149002</v>
          </cell>
          <cell r="M862">
            <v>0.66225493538584601</v>
          </cell>
          <cell r="N862">
            <v>0.736912182389584</v>
          </cell>
          <cell r="O862">
            <v>0.39379170039790901</v>
          </cell>
        </row>
        <row r="863">
          <cell r="A863" t="str">
            <v>SCOM-SHNGABR</v>
          </cell>
          <cell r="B863" t="str">
            <v>VAR_cap</v>
          </cell>
          <cell r="C863" t="str">
            <v>-</v>
          </cell>
          <cell r="D863">
            <v>2.7746824586790173</v>
          </cell>
          <cell r="E863">
            <v>2.7744154770753888</v>
          </cell>
          <cell r="F863">
            <v>2.7742398641573014</v>
          </cell>
          <cell r="G863">
            <v>2.7742320251470733</v>
          </cell>
          <cell r="H863">
            <v>1.7097293017364492</v>
          </cell>
          <cell r="I863">
            <v>1.6432022188980311</v>
          </cell>
          <cell r="J863">
            <v>0.96266556614951604</v>
          </cell>
          <cell r="K863">
            <v>0.73435846630557888</v>
          </cell>
          <cell r="L863">
            <v>0.74656175380463685</v>
          </cell>
          <cell r="M863">
            <v>0.70718847653505978</v>
          </cell>
          <cell r="N863">
            <v>0.73698551288989012</v>
          </cell>
          <cell r="O863">
            <v>0.74323670623565996</v>
          </cell>
        </row>
        <row r="864">
          <cell r="A864" t="str">
            <v>RHEM-SHELCHP</v>
          </cell>
          <cell r="B864" t="str">
            <v>VAR_fout</v>
          </cell>
          <cell r="C864" t="str">
            <v>RHEM-SHAELCH</v>
          </cell>
          <cell r="D864">
            <v>9.9025455199157868</v>
          </cell>
          <cell r="E864">
            <v>11.655219666902822</v>
          </cell>
          <cell r="F864">
            <v>12.138132789581553</v>
          </cell>
          <cell r="G864">
            <v>17.70844625246869</v>
          </cell>
          <cell r="H864">
            <v>24.894198216671025</v>
          </cell>
          <cell r="I864">
            <v>31.587703606406492</v>
          </cell>
          <cell r="J864">
            <v>33.277038032698862</v>
          </cell>
          <cell r="K864">
            <v>33.667195467225866</v>
          </cell>
          <cell r="L864">
            <v>33.667226772273942</v>
          </cell>
          <cell r="M864">
            <v>33.667235726616887</v>
          </cell>
          <cell r="N864">
            <v>33.667249190540375</v>
          </cell>
          <cell r="O864">
            <v>33.667294264679569</v>
          </cell>
        </row>
        <row r="865">
          <cell r="A865" t="str">
            <v>RHEM-SHELCHP</v>
          </cell>
          <cell r="B865" t="str">
            <v>VAR_fin</v>
          </cell>
          <cell r="C865" t="str">
            <v>RHEMELCHPC</v>
          </cell>
          <cell r="D865">
            <v>9.9025455199157868</v>
          </cell>
          <cell r="E865">
            <v>11.655219666902822</v>
          </cell>
          <cell r="F865">
            <v>12.138132789581553</v>
          </cell>
          <cell r="G865">
            <v>17.70844625246869</v>
          </cell>
          <cell r="H865">
            <v>24.894198216671025</v>
          </cell>
          <cell r="I865">
            <v>31.587703606406492</v>
          </cell>
          <cell r="J865">
            <v>33.277038032698862</v>
          </cell>
          <cell r="K865">
            <v>33.667195467225866</v>
          </cell>
          <cell r="L865">
            <v>33.667226772273942</v>
          </cell>
          <cell r="M865">
            <v>33.667235726616887</v>
          </cell>
          <cell r="N865">
            <v>33.667249190540375</v>
          </cell>
          <cell r="O865">
            <v>33.667294264679569</v>
          </cell>
        </row>
        <row r="866">
          <cell r="A866" t="str">
            <v>RHEM-SHELCHP</v>
          </cell>
          <cell r="B866" t="str">
            <v>VAR_fin</v>
          </cell>
          <cell r="C866" t="str">
            <v>RHEM_ELC</v>
          </cell>
          <cell r="D866">
            <v>3.0945454371292378</v>
          </cell>
          <cell r="E866">
            <v>3.5825469916515931</v>
          </cell>
          <cell r="F866">
            <v>3.6414398368744614</v>
          </cell>
          <cell r="G866">
            <v>5.1082056497505874</v>
          </cell>
          <cell r="H866">
            <v>6.9472181069779584</v>
          </cell>
          <cell r="I866">
            <v>8.5372171909206784</v>
          </cell>
          <cell r="J866">
            <v>8.7571152717628546</v>
          </cell>
          <cell r="K866">
            <v>8.6326142223656088</v>
          </cell>
          <cell r="L866">
            <v>8.6326222493010096</v>
          </cell>
          <cell r="M866">
            <v>8.6326245452863883</v>
          </cell>
          <cell r="N866">
            <v>8.632627997574458</v>
          </cell>
          <cell r="O866">
            <v>8.6326395550460511</v>
          </cell>
        </row>
        <row r="867">
          <cell r="A867" t="str">
            <v>RHEM-SHELCHP</v>
          </cell>
          <cell r="B867" t="str">
            <v>VAR_ncap</v>
          </cell>
          <cell r="C867" t="str">
            <v>-</v>
          </cell>
          <cell r="D867">
            <v>4.2925139477082998E-6</v>
          </cell>
          <cell r="E867">
            <v>0.12376019127606</v>
          </cell>
          <cell r="F867">
            <v>3.4327996586390401E-2</v>
          </cell>
          <cell r="G867">
            <v>0.39329305557638</v>
          </cell>
          <cell r="H867">
            <v>1.08589347059061</v>
          </cell>
          <cell r="I867">
            <v>0.82310807630846705</v>
          </cell>
          <cell r="J867">
            <v>0.44514681305370402</v>
          </cell>
          <cell r="K867">
            <v>1.1226424069805001</v>
          </cell>
          <cell r="L867">
            <v>0.74231551405279395</v>
          </cell>
          <cell r="M867">
            <v>0.51281852925679405</v>
          </cell>
          <cell r="N867">
            <v>1.1590444176125001</v>
          </cell>
          <cell r="O867">
            <v>0.70618275596939795</v>
          </cell>
        </row>
        <row r="868">
          <cell r="A868" t="str">
            <v>RHEM-SHELCHP</v>
          </cell>
          <cell r="B868" t="str">
            <v>VAR_cap</v>
          </cell>
          <cell r="C868" t="str">
            <v>-</v>
          </cell>
          <cell r="D868">
            <v>0.69925624290594679</v>
          </cell>
          <cell r="E868">
            <v>0.82301601615339637</v>
          </cell>
          <cell r="F868">
            <v>0.85734077297710209</v>
          </cell>
          <cell r="G868">
            <v>1.250630045115489</v>
          </cell>
          <cell r="H868">
            <v>1.7582546462794593</v>
          </cell>
          <cell r="I868">
            <v>2.234672251122042</v>
          </cell>
          <cell r="J868">
            <v>2.3541439851238488</v>
          </cell>
          <cell r="K868">
            <v>2.3908894288208016</v>
          </cell>
          <cell r="L868">
            <v>2.3775890231060122</v>
          </cell>
          <cell r="M868">
            <v>2.377766763372295</v>
          </cell>
          <cell r="N868">
            <v>2.3776840998724471</v>
          </cell>
          <cell r="O868">
            <v>2.3780350228390428</v>
          </cell>
        </row>
        <row r="869">
          <cell r="A869" t="str">
            <v>RHNM-SHSTG-ELC</v>
          </cell>
          <cell r="B869" t="str">
            <v>VAR_fout</v>
          </cell>
          <cell r="C869" t="str">
            <v>RHNM-SHAELCB</v>
          </cell>
          <cell r="E869">
            <v>8.80405524351856E-8</v>
          </cell>
          <cell r="F869">
            <v>9.6310278354605743E-3</v>
          </cell>
          <cell r="G869">
            <v>3.1037515363768389E-3</v>
          </cell>
          <cell r="H869">
            <v>5.9719142258934758E-4</v>
          </cell>
          <cell r="I869">
            <v>4.3847057076079116E-4</v>
          </cell>
          <cell r="J869">
            <v>5.9833204108701295E-4</v>
          </cell>
          <cell r="K869">
            <v>1.8348108773221918E-4</v>
          </cell>
          <cell r="L869">
            <v>0.12374923665885251</v>
          </cell>
          <cell r="M869">
            <v>0.24010865607450868</v>
          </cell>
          <cell r="N869">
            <v>4.9579815745685761E-3</v>
          </cell>
          <cell r="O869">
            <v>6.2229208255851522E-3</v>
          </cell>
        </row>
        <row r="870">
          <cell r="A870" t="str">
            <v>RHNM-SHSTG-ELC</v>
          </cell>
          <cell r="B870" t="str">
            <v>VAR_fin</v>
          </cell>
          <cell r="C870" t="str">
            <v>RHNM-SHAELCB</v>
          </cell>
          <cell r="E870">
            <v>3.4637090082268009E-7</v>
          </cell>
          <cell r="F870">
            <v>9.6321404426106868E-3</v>
          </cell>
          <cell r="G870">
            <v>3.1043911917018117E-3</v>
          </cell>
          <cell r="H870">
            <v>5.9757746582671711E-4</v>
          </cell>
          <cell r="I870">
            <v>4.3880100829593696E-4</v>
          </cell>
          <cell r="J870">
            <v>5.9866700414897326E-4</v>
          </cell>
          <cell r="K870">
            <v>1.8378152624152623E-4</v>
          </cell>
          <cell r="L870">
            <v>0.12375551546244193</v>
          </cell>
          <cell r="M870">
            <v>0.24012089510760334</v>
          </cell>
          <cell r="N870">
            <v>4.9587259753074084E-3</v>
          </cell>
          <cell r="O870">
            <v>6.2238831745556299E-3</v>
          </cell>
        </row>
        <row r="871">
          <cell r="A871" t="str">
            <v>RHNM-SHSTG-ELC</v>
          </cell>
          <cell r="B871" t="str">
            <v>VAR_ncap</v>
          </cell>
          <cell r="C871" t="str">
            <v>-</v>
          </cell>
          <cell r="D871">
            <v>8.1861464775180104E-4</v>
          </cell>
          <cell r="E871">
            <v>2.18795947826663E-3</v>
          </cell>
          <cell r="F871">
            <v>1.4530182345907799E-4</v>
          </cell>
          <cell r="G871">
            <v>1.2918058464662699E-4</v>
          </cell>
          <cell r="H871">
            <v>1.2783742094755199E-4</v>
          </cell>
          <cell r="I871">
            <v>1.023768808607E-4</v>
          </cell>
          <cell r="J871">
            <v>1.21542901419278E-4</v>
          </cell>
          <cell r="K871">
            <v>5.6510895212166203E-5</v>
          </cell>
          <cell r="L871">
            <v>1.5179155288488099E-2</v>
          </cell>
          <cell r="M871">
            <v>1.40478422759974E-2</v>
          </cell>
          <cell r="N871">
            <v>4.9708007661841398E-4</v>
          </cell>
          <cell r="O871">
            <v>1.0749843264118201E-3</v>
          </cell>
        </row>
        <row r="872">
          <cell r="A872" t="str">
            <v>RHNM-SHSTG-ELC</v>
          </cell>
          <cell r="B872" t="str">
            <v>VAR_cap</v>
          </cell>
          <cell r="C872" t="str">
            <v>-</v>
          </cell>
          <cell r="D872">
            <v>8.1861464775180104E-4</v>
          </cell>
          <cell r="E872">
            <v>2.9429678359397956E-3</v>
          </cell>
          <cell r="F872">
            <v>1.9497535059915599E-3</v>
          </cell>
          <cell r="G872">
            <v>8.6151510049493982E-4</v>
          </cell>
          <cell r="H872">
            <v>2.6719849706887994E-4</v>
          </cell>
          <cell r="I872">
            <v>1.5551436612450399E-4</v>
          </cell>
          <cell r="J872">
            <v>1.7799716934265299E-4</v>
          </cell>
          <cell r="K872">
            <v>8.3146246147155996E-5</v>
          </cell>
          <cell r="L872">
            <v>1.5224719202042271E-2</v>
          </cell>
          <cell r="M872">
            <v>2.898959335688021E-2</v>
          </cell>
          <cell r="N872">
            <v>1.1208680092467012E-3</v>
          </cell>
          <cell r="O872">
            <v>1.6004547889173996E-3</v>
          </cell>
        </row>
        <row r="873">
          <cell r="A873" t="str">
            <v>D-RWOD</v>
          </cell>
          <cell r="B873" t="str">
            <v>VAR_fout</v>
          </cell>
          <cell r="C873" t="str">
            <v>RWOD</v>
          </cell>
          <cell r="D873">
            <v>13.72309930666534</v>
          </cell>
          <cell r="E873">
            <v>15.857594830444365</v>
          </cell>
          <cell r="F873">
            <v>13.63916671524518</v>
          </cell>
          <cell r="G873">
            <v>11.339564046092974</v>
          </cell>
          <cell r="H873">
            <v>9.0401966763398534</v>
          </cell>
          <cell r="I873">
            <v>8.2794361194437833</v>
          </cell>
          <cell r="J873">
            <v>8.4567739125351729</v>
          </cell>
          <cell r="K873">
            <v>10.512649557147974</v>
          </cell>
          <cell r="L873">
            <v>7.4286933247934357</v>
          </cell>
          <cell r="M873">
            <v>6.5808174134746462</v>
          </cell>
          <cell r="N873">
            <v>4.7843183783332917</v>
          </cell>
          <cell r="O873">
            <v>3.9634611414717402</v>
          </cell>
        </row>
        <row r="874">
          <cell r="A874" t="str">
            <v>D-RWOD</v>
          </cell>
          <cell r="B874" t="str">
            <v>VAR_fin</v>
          </cell>
          <cell r="C874" t="str">
            <v>WOD</v>
          </cell>
          <cell r="D874">
            <v>13.72309930666534</v>
          </cell>
          <cell r="E874">
            <v>15.857594830444365</v>
          </cell>
          <cell r="F874">
            <v>13.63916671524518</v>
          </cell>
          <cell r="G874">
            <v>11.339564046092974</v>
          </cell>
          <cell r="H874">
            <v>9.0401966763398534</v>
          </cell>
          <cell r="I874">
            <v>8.2794361194437833</v>
          </cell>
          <cell r="J874">
            <v>8.4567739125351729</v>
          </cell>
          <cell r="K874">
            <v>10.512649557147974</v>
          </cell>
          <cell r="L874">
            <v>7.4286933247934357</v>
          </cell>
          <cell r="M874">
            <v>6.5808174134746462</v>
          </cell>
          <cell r="N874">
            <v>4.7843183783332917</v>
          </cell>
          <cell r="O874">
            <v>3.9634611414717402</v>
          </cell>
        </row>
        <row r="875">
          <cell r="A875" t="str">
            <v>RHNS-SHLTHCHPWOD</v>
          </cell>
          <cell r="B875" t="str">
            <v>VAR_fout</v>
          </cell>
          <cell r="C875" t="str">
            <v>RHNS-SHLTHC-WOD</v>
          </cell>
          <cell r="G875">
            <v>4.0725536835228768E-3</v>
          </cell>
          <cell r="H875">
            <v>1.0092791958095709E-2</v>
          </cell>
          <cell r="I875">
            <v>1.8321128679345627E-2</v>
          </cell>
          <cell r="J875">
            <v>1.4925794691769901E-2</v>
          </cell>
          <cell r="K875">
            <v>2.3257019984590697E-2</v>
          </cell>
          <cell r="L875">
            <v>9.2645144893297813E-3</v>
          </cell>
          <cell r="M875">
            <v>1.2872878164988583E-2</v>
          </cell>
          <cell r="N875">
            <v>8.682449859969037E-3</v>
          </cell>
          <cell r="O875">
            <v>1.3905919863617068E-2</v>
          </cell>
        </row>
        <row r="876">
          <cell r="A876" t="str">
            <v>RHNS-SHLTHCHPWOD</v>
          </cell>
          <cell r="B876" t="str">
            <v>VAR_fin</v>
          </cell>
          <cell r="C876" t="str">
            <v>RHNS_LTH_CHPWOD_ON</v>
          </cell>
          <cell r="G876">
            <v>4.1136905894170461E-3</v>
          </cell>
          <cell r="H876">
            <v>1.0194739351611826E-2</v>
          </cell>
          <cell r="I876">
            <v>1.8506190585197615E-2</v>
          </cell>
          <cell r="J876">
            <v>1.5076560294717061E-2</v>
          </cell>
          <cell r="K876">
            <v>2.3491939378374471E-2</v>
          </cell>
          <cell r="L876">
            <v>9.3580954437674588E-3</v>
          </cell>
          <cell r="M876">
            <v>1.300290723736219E-2</v>
          </cell>
          <cell r="N876">
            <v>8.7701513737060977E-3</v>
          </cell>
          <cell r="O876">
            <v>1.4046383700623291E-2</v>
          </cell>
        </row>
        <row r="877">
          <cell r="A877" t="str">
            <v>RHNS-SHLTHCHPWOD</v>
          </cell>
          <cell r="B877" t="str">
            <v>VAR_fin</v>
          </cell>
          <cell r="C877" t="str">
            <v>RHNSLTHCHPC</v>
          </cell>
          <cell r="G877">
            <v>4.0725536835228768E-3</v>
          </cell>
          <cell r="H877">
            <v>1.0092791958095709E-2</v>
          </cell>
          <cell r="I877">
            <v>1.8321128679345627E-2</v>
          </cell>
          <cell r="J877">
            <v>1.4925794691769901E-2</v>
          </cell>
          <cell r="K877">
            <v>2.3257019984590697E-2</v>
          </cell>
          <cell r="L877">
            <v>9.2645144893297813E-3</v>
          </cell>
          <cell r="M877">
            <v>1.2872878164988583E-2</v>
          </cell>
          <cell r="N877">
            <v>8.682449859969037E-3</v>
          </cell>
          <cell r="O877">
            <v>1.3905919863617068E-2</v>
          </cell>
        </row>
        <row r="878">
          <cell r="A878" t="str">
            <v>RHNS-SHLTHCHPWOD</v>
          </cell>
          <cell r="B878" t="str">
            <v>VAR_ncap</v>
          </cell>
          <cell r="C878" t="str">
            <v>-</v>
          </cell>
          <cell r="G878">
            <v>5.0458179541101303E-4</v>
          </cell>
          <cell r="H878">
            <v>9.7793202174430095E-4</v>
          </cell>
          <cell r="I878">
            <v>1.5628250578329E-3</v>
          </cell>
          <cell r="J878">
            <v>1.0357431828061101E-3</v>
          </cell>
          <cell r="K878">
            <v>1.6707180465290899E-3</v>
          </cell>
          <cell r="L878">
            <v>7.2153219841775704E-4</v>
          </cell>
          <cell r="M878">
            <v>1.1357212303584701E-3</v>
          </cell>
          <cell r="N878">
            <v>6.7812316790474196E-4</v>
          </cell>
          <cell r="O878">
            <v>1.3107073779973801E-3</v>
          </cell>
        </row>
        <row r="879">
          <cell r="A879" t="str">
            <v>RHNS-SHLTHCHPWOD</v>
          </cell>
          <cell r="B879" t="str">
            <v>VAR_cap</v>
          </cell>
          <cell r="C879" t="str">
            <v>-</v>
          </cell>
          <cell r="G879">
            <v>5.0458179541101303E-4</v>
          </cell>
          <cell r="H879">
            <v>1.1919075711857509E-3</v>
          </cell>
          <cell r="I879">
            <v>1.9425200523383102E-3</v>
          </cell>
          <cell r="J879">
            <v>1.5936337837298502E-3</v>
          </cell>
          <cell r="K879">
            <v>2.2283050917157902E-3</v>
          </cell>
          <cell r="L879">
            <v>1.1554436375467501E-3</v>
          </cell>
          <cell r="M879">
            <v>1.5960324763884498E-3</v>
          </cell>
          <cell r="N879">
            <v>1.0851947625861501E-3</v>
          </cell>
          <cell r="O879">
            <v>1.7409540747351697E-3</v>
          </cell>
        </row>
        <row r="880">
          <cell r="A880" t="str">
            <v>RHNM-SHELCBR</v>
          </cell>
          <cell r="B880" t="str">
            <v>VAR_fout</v>
          </cell>
          <cell r="C880" t="str">
            <v>RHNM-SHAELCB</v>
          </cell>
          <cell r="E880">
            <v>0.15441071112345287</v>
          </cell>
          <cell r="F880">
            <v>5.8142410302966588E-2</v>
          </cell>
          <cell r="G880">
            <v>2.6498594505975123E-2</v>
          </cell>
          <cell r="H880">
            <v>7.9808646167445711E-3</v>
          </cell>
          <cell r="I880">
            <v>4.7265052276738578E-3</v>
          </cell>
          <cell r="J880">
            <v>5.2058800829865963E-3</v>
          </cell>
          <cell r="K880">
            <v>2.434092084008169E-3</v>
          </cell>
          <cell r="L880">
            <v>0.65624755324954709</v>
          </cell>
          <cell r="M880">
            <v>1.5646869162370993</v>
          </cell>
          <cell r="N880">
            <v>3.4466344558858247E-2</v>
          </cell>
          <cell r="O880">
            <v>4.960956929335901E-2</v>
          </cell>
        </row>
        <row r="881">
          <cell r="A881" t="str">
            <v>RHNM-SHELCBR</v>
          </cell>
          <cell r="B881" t="str">
            <v>VAR_fin</v>
          </cell>
          <cell r="C881" t="str">
            <v>RHNM_ELC</v>
          </cell>
          <cell r="E881">
            <v>0.16253759065626625</v>
          </cell>
          <cell r="F881">
            <v>6.1202537161017458E-2</v>
          </cell>
          <cell r="G881">
            <v>2.7893257374710646E-2</v>
          </cell>
          <cell r="H881">
            <v>8.4009101228890264E-3</v>
          </cell>
          <cell r="I881">
            <v>4.9752686607093186E-3</v>
          </cell>
          <cell r="J881">
            <v>5.4798737715648395E-3</v>
          </cell>
          <cell r="K881">
            <v>2.5622021936928083E-3</v>
          </cell>
          <cell r="L881">
            <v>0.69078689815741789</v>
          </cell>
          <cell r="M881">
            <v>1.6470388591969476</v>
          </cell>
          <cell r="N881">
            <v>3.6280362693535025E-2</v>
          </cell>
          <cell r="O881">
            <v>5.2220599256167351E-2</v>
          </cell>
        </row>
        <row r="882">
          <cell r="A882" t="str">
            <v>RHNM-SHELCBR</v>
          </cell>
          <cell r="B882" t="str">
            <v>VAR_ncap</v>
          </cell>
          <cell r="C882" t="str">
            <v>-</v>
          </cell>
          <cell r="E882">
            <v>1.25153847385816E-2</v>
          </cell>
          <cell r="H882">
            <v>6.6604331452192397E-4</v>
          </cell>
          <cell r="J882">
            <v>3.5499952731175599E-4</v>
          </cell>
          <cell r="L882">
            <v>6.4419827912327199E-2</v>
          </cell>
          <cell r="M882">
            <v>5.8790063830085698E-2</v>
          </cell>
          <cell r="N882">
            <v>3.6069884437278402E-5</v>
          </cell>
          <cell r="O882">
            <v>2.0997260072055999E-3</v>
          </cell>
        </row>
        <row r="883">
          <cell r="A883" t="str">
            <v>RHNM-SHELCBR</v>
          </cell>
          <cell r="B883" t="str">
            <v>VAR_cap</v>
          </cell>
          <cell r="C883" t="str">
            <v>-</v>
          </cell>
          <cell r="E883">
            <v>1.25153847385816E-2</v>
          </cell>
          <cell r="F883">
            <v>8.2860913307401286E-3</v>
          </cell>
          <cell r="G883">
            <v>3.66107697729081E-3</v>
          </cell>
          <cell r="H883">
            <v>1.1353102461612204E-3</v>
          </cell>
          <cell r="I883">
            <v>6.6056507853571493E-4</v>
          </cell>
          <cell r="J883">
            <v>7.5620414222126895E-4</v>
          </cell>
          <cell r="K883">
            <v>3.5300066358780625E-4</v>
          </cell>
          <cell r="L883">
            <v>6.470477357228184E-2</v>
          </cell>
          <cell r="M883">
            <v>0.1232054887355133</v>
          </cell>
          <cell r="N883">
            <v>4.763407024843902E-3</v>
          </cell>
          <cell r="O883">
            <v>6.8016493425544014E-3</v>
          </cell>
        </row>
        <row r="884">
          <cell r="A884" t="str">
            <v>RHNS-SHSTG-NGAHP</v>
          </cell>
          <cell r="B884" t="str">
            <v>VAR_fout</v>
          </cell>
          <cell r="C884" t="str">
            <v>RHNS-SHANGAH</v>
          </cell>
          <cell r="F884">
            <v>8.2106997432355772E-4</v>
          </cell>
          <cell r="G884">
            <v>7.4004521334587823E-4</v>
          </cell>
          <cell r="H884">
            <v>1.4903768258749665E-2</v>
          </cell>
          <cell r="I884">
            <v>1.5170169614752668E-2</v>
          </cell>
          <cell r="J884">
            <v>1.4884600855537266E-2</v>
          </cell>
          <cell r="K884">
            <v>9.897094923719122E-4</v>
          </cell>
          <cell r="L884">
            <v>9.5042146986588005E-4</v>
          </cell>
          <cell r="M884">
            <v>6.2689910986421385E-4</v>
          </cell>
          <cell r="N884">
            <v>7.941587709227512E-4</v>
          </cell>
          <cell r="O884">
            <v>5.307525149175551E-4</v>
          </cell>
        </row>
        <row r="885">
          <cell r="A885" t="str">
            <v>RHNS-SHSTG-NGAHP</v>
          </cell>
          <cell r="B885" t="str">
            <v>VAR_fin</v>
          </cell>
          <cell r="C885" t="str">
            <v>RHNS-SHANGAH</v>
          </cell>
          <cell r="F885">
            <v>8.2219951961631278E-4</v>
          </cell>
          <cell r="G885">
            <v>7.4117586774285202E-4</v>
          </cell>
          <cell r="H885">
            <v>1.4906477641891229E-2</v>
          </cell>
          <cell r="I885">
            <v>1.5172820019327123E-2</v>
          </cell>
          <cell r="J885">
            <v>1.4887230719489972E-2</v>
          </cell>
          <cell r="K885">
            <v>9.9090484655089115E-4</v>
          </cell>
          <cell r="L885">
            <v>9.5159725331436318E-4</v>
          </cell>
          <cell r="M885">
            <v>6.2808848737512198E-4</v>
          </cell>
          <cell r="N885">
            <v>7.9533612522958202E-4</v>
          </cell>
          <cell r="O885">
            <v>5.3197277018349263E-4</v>
          </cell>
        </row>
        <row r="886">
          <cell r="A886" t="str">
            <v>RHNS-SHSTG-NGAHP</v>
          </cell>
          <cell r="B886" t="str">
            <v>VAR_ncap</v>
          </cell>
          <cell r="C886" t="str">
            <v>-</v>
          </cell>
          <cell r="D886">
            <v>8.2635037262192596E-5</v>
          </cell>
          <cell r="E886">
            <v>1.537766465771E-6</v>
          </cell>
          <cell r="F886">
            <v>2.09192546006502E-4</v>
          </cell>
          <cell r="G886">
            <v>8.7393158837820794E-5</v>
          </cell>
          <cell r="H886">
            <v>3.6415120684767099E-3</v>
          </cell>
          <cell r="I886">
            <v>2.40142869967916E-4</v>
          </cell>
          <cell r="J886">
            <v>2.4669662048754001E-4</v>
          </cell>
          <cell r="K886">
            <v>1.9612478026169699E-4</v>
          </cell>
          <cell r="L886">
            <v>1.8379249064368199E-4</v>
          </cell>
          <cell r="M886">
            <v>2.12337519252925E-4</v>
          </cell>
          <cell r="N886">
            <v>1.86317435289547E-4</v>
          </cell>
          <cell r="O886">
            <v>2.7033421409565701E-4</v>
          </cell>
        </row>
        <row r="887">
          <cell r="A887" t="str">
            <v>RHNS-SHSTG-NGAHP</v>
          </cell>
          <cell r="B887" t="str">
            <v>VAR_cap</v>
          </cell>
          <cell r="C887" t="str">
            <v>-</v>
          </cell>
          <cell r="D887">
            <v>8.2635037262192596E-5</v>
          </cell>
          <cell r="E887">
            <v>2.1195681096055941E-6</v>
          </cell>
          <cell r="F887">
            <v>2.1044184073073979E-4</v>
          </cell>
          <cell r="G887">
            <v>2.1125162902228597E-4</v>
          </cell>
          <cell r="H887">
            <v>3.798654588239058E-3</v>
          </cell>
          <cell r="I887">
            <v>3.6697683409141662E-3</v>
          </cell>
          <cell r="J887">
            <v>3.6283109308035376E-3</v>
          </cell>
          <cell r="K887">
            <v>3.2116432910948601E-4</v>
          </cell>
          <cell r="L887">
            <v>2.9618704752495099E-4</v>
          </cell>
          <cell r="M887">
            <v>3.2673706019884798E-4</v>
          </cell>
          <cell r="N887">
            <v>2.9963377335435299E-4</v>
          </cell>
          <cell r="O887">
            <v>3.9708929938289997E-4</v>
          </cell>
        </row>
        <row r="888">
          <cell r="A888" t="str">
            <v>RHNS-SHLTHDH</v>
          </cell>
          <cell r="B888" t="str">
            <v>VAR_fout</v>
          </cell>
          <cell r="C888" t="str">
            <v>RHNS-SHLTHD</v>
          </cell>
          <cell r="E888">
            <v>5.3931895423701581E-2</v>
          </cell>
          <cell r="F888">
            <v>7.1179019173089039E-2</v>
          </cell>
          <cell r="G888">
            <v>0.1123910207763788</v>
          </cell>
          <cell r="H888">
            <v>0.17509562200506001</v>
          </cell>
          <cell r="I888">
            <v>0.24922731811951573</v>
          </cell>
          <cell r="J888">
            <v>0.34071745238030487</v>
          </cell>
          <cell r="K888">
            <v>0.45175010641997332</v>
          </cell>
          <cell r="L888">
            <v>0.47481119923799098</v>
          </cell>
          <cell r="M888">
            <v>0.49905172939608672</v>
          </cell>
          <cell r="N888">
            <v>0.52452990982703129</v>
          </cell>
          <cell r="O888">
            <v>0.5513796764112523</v>
          </cell>
        </row>
        <row r="889">
          <cell r="A889" t="str">
            <v>RHNS-SHLTHDH</v>
          </cell>
          <cell r="B889" t="str">
            <v>VAR_fin</v>
          </cell>
          <cell r="C889" t="str">
            <v>RHNS_LTH_DH</v>
          </cell>
          <cell r="E889">
            <v>5.4476662044143011E-2</v>
          </cell>
          <cell r="F889">
            <v>7.1897999164736409E-2</v>
          </cell>
          <cell r="G889">
            <v>0.11352628361250387</v>
          </cell>
          <cell r="H889">
            <v>0.17686426465157579</v>
          </cell>
          <cell r="I889">
            <v>0.25174476577728877</v>
          </cell>
          <cell r="J889">
            <v>0.34415904280838855</v>
          </cell>
          <cell r="K889">
            <v>0.45631323880805391</v>
          </cell>
          <cell r="L889">
            <v>0.47960727195756719</v>
          </cell>
          <cell r="M889">
            <v>0.50409265595564356</v>
          </cell>
          <cell r="N889">
            <v>0.52982819174447604</v>
          </cell>
          <cell r="O889">
            <v>0.5569491680921741</v>
          </cell>
        </row>
        <row r="890">
          <cell r="A890" t="str">
            <v>RHNS-SHLTHDH</v>
          </cell>
          <cell r="B890" t="str">
            <v>VAR_fin</v>
          </cell>
          <cell r="C890" t="str">
            <v>RHNSLTHDHC</v>
          </cell>
          <cell r="E890">
            <v>5.3931895423701581E-2</v>
          </cell>
          <cell r="F890">
            <v>7.1179019173089039E-2</v>
          </cell>
          <cell r="G890">
            <v>0.1123910207763788</v>
          </cell>
          <cell r="H890">
            <v>0.17509562200506001</v>
          </cell>
          <cell r="I890">
            <v>0.24922731811951573</v>
          </cell>
          <cell r="J890">
            <v>0.34071745238030487</v>
          </cell>
          <cell r="K890">
            <v>0.45175010641997332</v>
          </cell>
          <cell r="L890">
            <v>0.47481119923799098</v>
          </cell>
          <cell r="M890">
            <v>0.49905172939608672</v>
          </cell>
          <cell r="N890">
            <v>0.52452990982703129</v>
          </cell>
          <cell r="O890">
            <v>0.5513796764112523</v>
          </cell>
        </row>
        <row r="891">
          <cell r="A891" t="str">
            <v>RHNS-SHLTHDH</v>
          </cell>
          <cell r="B891" t="str">
            <v>VAR_ncap</v>
          </cell>
          <cell r="C891" t="str">
            <v>-</v>
          </cell>
          <cell r="E891">
            <v>4.6154025877796004E-3</v>
          </cell>
          <cell r="F891">
            <v>9.0668217180466795E-4</v>
          </cell>
          <cell r="G891">
            <v>2.78715059999957E-3</v>
          </cell>
          <cell r="H891">
            <v>5.6170156942955598E-3</v>
          </cell>
          <cell r="I891">
            <v>5.76053668020041E-3</v>
          </cell>
          <cell r="J891">
            <v>6.2316499269095601E-3</v>
          </cell>
          <cell r="K891">
            <v>9.0696939682451405E-3</v>
          </cell>
          <cell r="L891">
            <v>1.6183711338811901E-5</v>
          </cell>
          <cell r="M891">
            <v>1.90315765452795E-3</v>
          </cell>
          <cell r="N891">
            <v>1.7432068941991799E-3</v>
          </cell>
          <cell r="O891">
            <v>2.4069111359298701E-3</v>
          </cell>
        </row>
        <row r="892">
          <cell r="A892" t="str">
            <v>RHNS-SHLTHDH</v>
          </cell>
          <cell r="B892" t="str">
            <v>VAR_cap</v>
          </cell>
          <cell r="C892" t="str">
            <v>-</v>
          </cell>
          <cell r="E892">
            <v>4.6154025877796004E-3</v>
          </cell>
          <cell r="F892">
            <v>5.5220847595842601E-3</v>
          </cell>
          <cell r="G892">
            <v>8.30923535958384E-3</v>
          </cell>
          <cell r="H892">
            <v>1.39262510538794E-2</v>
          </cell>
          <cell r="I892">
            <v>1.9686787734079801E-2</v>
          </cell>
          <cell r="J892">
            <v>2.5918437660989401E-2</v>
          </cell>
          <cell r="K892">
            <v>3.4988131629234497E-2</v>
          </cell>
          <cell r="L892">
            <v>3.50043153405733E-2</v>
          </cell>
          <cell r="M892">
            <v>3.6907472995101297E-2</v>
          </cell>
          <cell r="N892">
            <v>3.8650679889300397E-2</v>
          </cell>
          <cell r="O892">
            <v>4.1057591025230301E-2</v>
          </cell>
        </row>
        <row r="893">
          <cell r="A893" t="str">
            <v>ITOT-SWHNGAHP</v>
          </cell>
          <cell r="B893" t="str">
            <v>VAR_fout</v>
          </cell>
          <cell r="C893" t="str">
            <v>ITOT-SWHANGAH</v>
          </cell>
          <cell r="F893">
            <v>4.9493387597936041E-2</v>
          </cell>
          <cell r="G893">
            <v>2.240016466224503E-2</v>
          </cell>
          <cell r="H893">
            <v>3.5492429698910512E-2</v>
          </cell>
          <cell r="I893">
            <v>6.7098051670648723E-2</v>
          </cell>
          <cell r="J893">
            <v>5.0839724461109327E-2</v>
          </cell>
          <cell r="K893">
            <v>7.7024399342598499E-2</v>
          </cell>
          <cell r="L893">
            <v>7.7015342241855231E-2</v>
          </cell>
          <cell r="M893">
            <v>7.6997413651061164E-2</v>
          </cell>
          <cell r="N893">
            <v>7.6974765798911174E-2</v>
          </cell>
          <cell r="O893">
            <v>7.6925922525672569E-2</v>
          </cell>
        </row>
        <row r="894">
          <cell r="A894" t="str">
            <v>ITOT-SWHNGAHP</v>
          </cell>
          <cell r="B894" t="str">
            <v>VAR_fout</v>
          </cell>
          <cell r="C894" t="str">
            <v>CO2_I</v>
          </cell>
          <cell r="F894">
            <v>1.4805301000790301</v>
          </cell>
          <cell r="G894">
            <v>0.65723122280892698</v>
          </cell>
          <cell r="H894">
            <v>1.0217840773642699</v>
          </cell>
          <cell r="I894">
            <v>1.89602167869855</v>
          </cell>
          <cell r="J894">
            <v>1.4105695825851501</v>
          </cell>
          <cell r="K894">
            <v>2.0990376007293698</v>
          </cell>
          <cell r="L894">
            <v>2.0987907803039501</v>
          </cell>
          <cell r="M894">
            <v>2.0983021976401899</v>
          </cell>
          <cell r="N894">
            <v>2.09768500758556</v>
          </cell>
          <cell r="O894">
            <v>2.0963539505705699</v>
          </cell>
        </row>
        <row r="895">
          <cell r="A895" t="str">
            <v>ITOT-SWHNGAHP</v>
          </cell>
          <cell r="B895" t="str">
            <v>VAR_fin</v>
          </cell>
          <cell r="C895" t="str">
            <v>ITOTELCHPC</v>
          </cell>
          <cell r="F895">
            <v>4.9493387597936041E-2</v>
          </cell>
          <cell r="G895">
            <v>2.240016466224503E-2</v>
          </cell>
          <cell r="H895">
            <v>3.5492429698910512E-2</v>
          </cell>
          <cell r="I895">
            <v>6.7098051670648723E-2</v>
          </cell>
          <cell r="J895">
            <v>5.0839724461109327E-2</v>
          </cell>
          <cell r="K895">
            <v>7.7024399342598499E-2</v>
          </cell>
          <cell r="L895">
            <v>7.7015342241855231E-2</v>
          </cell>
          <cell r="M895">
            <v>7.6997413651061164E-2</v>
          </cell>
          <cell r="N895">
            <v>7.6974765798911174E-2</v>
          </cell>
          <cell r="O895">
            <v>7.6925922525672569E-2</v>
          </cell>
        </row>
        <row r="896">
          <cell r="A896" t="str">
            <v>ITOT-SWHNGAHP</v>
          </cell>
          <cell r="B896" t="str">
            <v>VAR_fin</v>
          </cell>
          <cell r="C896" t="str">
            <v>INGA</v>
          </cell>
          <cell r="F896">
            <v>2.6250533689344501E-2</v>
          </cell>
          <cell r="G896">
            <v>1.1653035865406496E-2</v>
          </cell>
          <cell r="H896">
            <v>1.8116738960359324E-2</v>
          </cell>
          <cell r="I896">
            <v>3.3617405650683496E-2</v>
          </cell>
          <cell r="J896">
            <v>2.501009898200621E-2</v>
          </cell>
          <cell r="K896">
            <v>3.7216978736336365E-2</v>
          </cell>
          <cell r="L896">
            <v>3.7212602487658689E-2</v>
          </cell>
          <cell r="M896">
            <v>3.7203939674471533E-2</v>
          </cell>
          <cell r="N896">
            <v>3.7192996588396449E-2</v>
          </cell>
          <cell r="O896">
            <v>3.7169396286712154E-2</v>
          </cell>
        </row>
        <row r="897">
          <cell r="A897" t="str">
            <v>ITOT-SWHNGAHP</v>
          </cell>
          <cell r="B897" t="str">
            <v>VAR_ncap</v>
          </cell>
          <cell r="C897" t="str">
            <v>-</v>
          </cell>
          <cell r="E897">
            <v>1.7034293376883101E-3</v>
          </cell>
          <cell r="F897">
            <v>1.6087533664703401E-3</v>
          </cell>
          <cell r="G897">
            <v>9.7863966348090193E-6</v>
          </cell>
          <cell r="H897">
            <v>1.4741312257543599E-3</v>
          </cell>
          <cell r="I897">
            <v>3.0546163626569401E-3</v>
          </cell>
          <cell r="J897">
            <v>5.40511559006935E-5</v>
          </cell>
          <cell r="K897">
            <v>3.8974164282194299E-3</v>
          </cell>
          <cell r="L897">
            <v>1.6762452546210799E-3</v>
          </cell>
          <cell r="M897">
            <v>1.7497440635316499E-3</v>
          </cell>
          <cell r="N897">
            <v>3.33391782768517E-3</v>
          </cell>
          <cell r="O897">
            <v>2.84352021894045E-3</v>
          </cell>
        </row>
        <row r="898">
          <cell r="A898" t="str">
            <v>ITOT-SWHNGAHP</v>
          </cell>
          <cell r="B898" t="str">
            <v>VAR_cap</v>
          </cell>
          <cell r="C898" t="str">
            <v>-</v>
          </cell>
          <cell r="E898">
            <v>1.7034293376883101E-3</v>
          </cell>
          <cell r="F898">
            <v>3.3071829755491138E-3</v>
          </cell>
          <cell r="G898">
            <v>2.377646162464732E-3</v>
          </cell>
          <cell r="H898">
            <v>3.4660308395724937E-3</v>
          </cell>
          <cell r="I898">
            <v>4.8594842485418597E-3</v>
          </cell>
          <cell r="J898">
            <v>4.5551691144970121E-3</v>
          </cell>
          <cell r="K898">
            <v>6.969315957947953E-3</v>
          </cell>
          <cell r="L898">
            <v>6.0531541593450162E-3</v>
          </cell>
          <cell r="M898">
            <v>7.2812853759636944E-3</v>
          </cell>
          <cell r="N898">
            <v>6.8587985034483786E-3</v>
          </cell>
          <cell r="O898">
            <v>7.8767053882063433E-3</v>
          </cell>
        </row>
        <row r="899">
          <cell r="A899" t="str">
            <v>RHSA-WHLFOBR</v>
          </cell>
          <cell r="B899" t="str">
            <v>VAR_fout</v>
          </cell>
          <cell r="C899" t="str">
            <v>CO2_R</v>
          </cell>
          <cell r="D899">
            <v>726.71465511471899</v>
          </cell>
          <cell r="E899">
            <v>609.09649322544101</v>
          </cell>
          <cell r="F899">
            <v>175.72576217089701</v>
          </cell>
          <cell r="G899">
            <v>50.507387829459198</v>
          </cell>
          <cell r="H899">
            <v>14.688294801216999</v>
          </cell>
          <cell r="I899">
            <v>0.29071774301120301</v>
          </cell>
          <cell r="J899">
            <v>0.25821668775103002</v>
          </cell>
          <cell r="K899">
            <v>9.0974056407497103E-2</v>
          </cell>
          <cell r="L899">
            <v>0.28558790795458899</v>
          </cell>
          <cell r="M899">
            <v>0.27677252512973999</v>
          </cell>
          <cell r="N899">
            <v>0.28502193513761898</v>
          </cell>
          <cell r="O899">
            <v>0.276281907489483</v>
          </cell>
        </row>
        <row r="900">
          <cell r="A900" t="str">
            <v>RHSA-WHLFOBR</v>
          </cell>
          <cell r="B900" t="str">
            <v>VAR_fout</v>
          </cell>
          <cell r="C900" t="str">
            <v>RHSA-WHLFO</v>
          </cell>
          <cell r="D900">
            <v>6.9844805161410148</v>
          </cell>
          <cell r="E900">
            <v>5.9057015257894125</v>
          </cell>
          <cell r="F900">
            <v>1.7261618711665112</v>
          </cell>
          <cell r="G900">
            <v>0.50684426389241266</v>
          </cell>
          <cell r="H900">
            <v>0.14895482134601429</v>
          </cell>
          <cell r="I900">
            <v>2.9790022004059541E-3</v>
          </cell>
          <cell r="J900">
            <v>2.6459619320937456E-3</v>
          </cell>
          <cell r="K900">
            <v>9.3221662844068679E-4</v>
          </cell>
          <cell r="L900">
            <v>2.9264364720018765E-3</v>
          </cell>
          <cell r="M900">
            <v>2.8361047139170829E-3</v>
          </cell>
          <cell r="N900">
            <v>2.9206369145009818E-3</v>
          </cell>
          <cell r="O900">
            <v>2.8310773254448685E-3</v>
          </cell>
        </row>
        <row r="901">
          <cell r="A901" t="str">
            <v>RHSA-WHLFOBR</v>
          </cell>
          <cell r="B901" t="str">
            <v>VAR_fin</v>
          </cell>
          <cell r="C901" t="str">
            <v>RLFO</v>
          </cell>
          <cell r="D901">
            <v>9.8604430816108426</v>
          </cell>
          <cell r="E901">
            <v>8.2645385783641991</v>
          </cell>
          <cell r="F901">
            <v>2.3843386997407938</v>
          </cell>
          <cell r="G901">
            <v>0.68531055399537477</v>
          </cell>
          <cell r="H901">
            <v>0.19929843692289029</v>
          </cell>
          <cell r="I901">
            <v>3.9446098101927132E-3</v>
          </cell>
          <cell r="J901">
            <v>3.503618558358618E-3</v>
          </cell>
          <cell r="K901">
            <v>1.2343833976593925E-3</v>
          </cell>
          <cell r="L901">
            <v>3.8750055353404173E-3</v>
          </cell>
          <cell r="M901">
            <v>3.7553938280833082E-3</v>
          </cell>
          <cell r="N901">
            <v>3.8673261212702663E-3</v>
          </cell>
          <cell r="O901">
            <v>3.7487368723132077E-3</v>
          </cell>
        </row>
        <row r="902">
          <cell r="A902" t="str">
            <v>RHSA-WHLFOBR</v>
          </cell>
          <cell r="B902" t="str">
            <v>VAR_ncap</v>
          </cell>
          <cell r="C902" t="str">
            <v>-</v>
          </cell>
          <cell r="E902">
            <v>4.5997135802338699E-6</v>
          </cell>
          <cell r="F902">
            <v>2.814359578096E-6</v>
          </cell>
          <cell r="G902">
            <v>2.8287342298295202E-6</v>
          </cell>
          <cell r="H902">
            <v>1.47858800782914E-4</v>
          </cell>
          <cell r="I902">
            <v>1.58909122519437E-4</v>
          </cell>
          <cell r="J902">
            <v>6.3668524265964501E-6</v>
          </cell>
          <cell r="L902">
            <v>2.9246420926409502E-4</v>
          </cell>
          <cell r="M902">
            <v>2.79759246476353E-5</v>
          </cell>
          <cell r="N902">
            <v>1.00428302165847E-4</v>
          </cell>
          <cell r="O902">
            <v>1.9768871057915301E-4</v>
          </cell>
        </row>
        <row r="903">
          <cell r="A903" t="str">
            <v>RHSA-WHLFOBR</v>
          </cell>
          <cell r="B903" t="str">
            <v>VAR_cap</v>
          </cell>
          <cell r="C903" t="str">
            <v>-</v>
          </cell>
          <cell r="D903">
            <v>0.47738433216181703</v>
          </cell>
          <cell r="E903">
            <v>0.4773716960445773</v>
          </cell>
          <cell r="F903">
            <v>0.14987497370746938</v>
          </cell>
          <cell r="G903">
            <v>4.2497588091969185E-2</v>
          </cell>
          <cell r="H903">
            <v>1.1168599597516121E-2</v>
          </cell>
          <cell r="I903">
            <v>3.0576659050986671E-4</v>
          </cell>
          <cell r="J903">
            <v>2.939656703101303E-4</v>
          </cell>
          <cell r="K903">
            <v>1.048069961814992E-4</v>
          </cell>
          <cell r="L903">
            <v>3.0949889231066498E-4</v>
          </cell>
          <cell r="M903">
            <v>3.1826825044517444E-4</v>
          </cell>
          <cell r="N903">
            <v>3.2186775005458413E-4</v>
          </cell>
          <cell r="O903">
            <v>3.1919733583704005E-4</v>
          </cell>
        </row>
        <row r="904">
          <cell r="A904" t="str">
            <v>D-IWST</v>
          </cell>
          <cell r="B904" t="str">
            <v>VAR_fout</v>
          </cell>
          <cell r="C904" t="str">
            <v>CO2</v>
          </cell>
          <cell r="D904">
            <v>1068.1699932287299</v>
          </cell>
          <cell r="E904">
            <v>1114.5302849800801</v>
          </cell>
          <cell r="F904">
            <v>1024.6444039780699</v>
          </cell>
          <cell r="G904">
            <v>1013.20047411086</v>
          </cell>
          <cell r="H904">
            <v>1001.75741996693</v>
          </cell>
          <cell r="I904">
            <v>996.73513085779405</v>
          </cell>
          <cell r="J904">
            <v>991.65307639464197</v>
          </cell>
          <cell r="K904">
            <v>1086.8568276624101</v>
          </cell>
          <cell r="L904">
            <v>986.59155659479302</v>
          </cell>
          <cell r="M904">
            <v>986.59372900566302</v>
          </cell>
          <cell r="N904">
            <v>986.58971927602499</v>
          </cell>
          <cell r="O904">
            <v>986.58930272458099</v>
          </cell>
        </row>
        <row r="905">
          <cell r="A905" t="str">
            <v>D-IWST</v>
          </cell>
          <cell r="B905" t="str">
            <v>VAR_fout</v>
          </cell>
          <cell r="C905" t="str">
            <v>IWST</v>
          </cell>
          <cell r="D905">
            <v>11.510452513240617</v>
          </cell>
          <cell r="E905">
            <v>12.010024622630167</v>
          </cell>
          <cell r="F905">
            <v>11.041426767005056</v>
          </cell>
          <cell r="G905">
            <v>10.918108557229154</v>
          </cell>
          <cell r="H905">
            <v>10.794799784126413</v>
          </cell>
          <cell r="I905">
            <v>10.740680289415868</v>
          </cell>
          <cell r="J905">
            <v>10.685916771493966</v>
          </cell>
          <cell r="K905">
            <v>11.711819263603596</v>
          </cell>
          <cell r="L905">
            <v>10.631374532271474</v>
          </cell>
          <cell r="M905">
            <v>10.631397941871388</v>
          </cell>
          <cell r="N905">
            <v>10.631354733577862</v>
          </cell>
          <cell r="O905">
            <v>10.631350244876955</v>
          </cell>
        </row>
        <row r="906">
          <cell r="A906" t="str">
            <v>D-IWST</v>
          </cell>
          <cell r="B906" t="str">
            <v>VAR_fin</v>
          </cell>
          <cell r="C906" t="str">
            <v>WSTNREN</v>
          </cell>
          <cell r="D906">
            <v>11.510452513240617</v>
          </cell>
          <cell r="E906">
            <v>12.010024622630167</v>
          </cell>
          <cell r="F906">
            <v>11.041426767005056</v>
          </cell>
          <cell r="G906">
            <v>10.918108557229154</v>
          </cell>
          <cell r="H906">
            <v>10.794799784126413</v>
          </cell>
          <cell r="I906">
            <v>10.740680289415868</v>
          </cell>
          <cell r="J906">
            <v>10.685916771493966</v>
          </cell>
          <cell r="K906">
            <v>11.711819263603596</v>
          </cell>
          <cell r="L906">
            <v>10.631374532271474</v>
          </cell>
          <cell r="M906">
            <v>10.631397941871388</v>
          </cell>
          <cell r="N906">
            <v>10.631354733577862</v>
          </cell>
          <cell r="O906">
            <v>10.631350244876955</v>
          </cell>
        </row>
        <row r="907">
          <cell r="A907" t="str">
            <v>RHES-SHLFOBR</v>
          </cell>
          <cell r="B907" t="str">
            <v>VAR_fout</v>
          </cell>
          <cell r="C907" t="str">
            <v>CO2_R</v>
          </cell>
          <cell r="D907">
            <v>1783.66447255001</v>
          </cell>
          <cell r="E907">
            <v>1640.97031772233</v>
          </cell>
          <cell r="F907">
            <v>1762.23651191627</v>
          </cell>
          <cell r="G907">
            <v>1644.9875677800201</v>
          </cell>
          <cell r="H907">
            <v>462.56416170047697</v>
          </cell>
          <cell r="I907">
            <v>1.15215886796068</v>
          </cell>
          <cell r="J907">
            <v>1.0988854997847199</v>
          </cell>
          <cell r="K907">
            <v>1.09239245601196</v>
          </cell>
          <cell r="L907">
            <v>0.87728818854427404</v>
          </cell>
          <cell r="M907">
            <v>0.72150601781634705</v>
          </cell>
          <cell r="N907">
            <v>0.72081435821852102</v>
          </cell>
          <cell r="O907">
            <v>0.67913102628282396</v>
          </cell>
        </row>
        <row r="908">
          <cell r="A908" t="str">
            <v>RHES-SHLFOBR</v>
          </cell>
          <cell r="B908" t="str">
            <v>VAR_fout</v>
          </cell>
          <cell r="C908" t="str">
            <v>RHES-SHLFO</v>
          </cell>
          <cell r="D908">
            <v>21.680679647119632</v>
          </cell>
          <cell r="E908">
            <v>19.946213156394226</v>
          </cell>
          <cell r="F908">
            <v>21.420219926616774</v>
          </cell>
          <cell r="G908">
            <v>19.995043366842211</v>
          </cell>
          <cell r="H908">
            <v>5.6225291025329378</v>
          </cell>
          <cell r="I908">
            <v>1.4004644765465124E-2</v>
          </cell>
          <cell r="J908">
            <v>1.3357099867351577E-2</v>
          </cell>
          <cell r="K908">
            <v>1.3278176053967158E-2</v>
          </cell>
          <cell r="L908">
            <v>1.0663554982870816E-2</v>
          </cell>
          <cell r="M908">
            <v>8.7700019126252179E-3</v>
          </cell>
          <cell r="N908">
            <v>8.7615946979297931E-3</v>
          </cell>
          <cell r="O908">
            <v>8.2549282367032524E-3</v>
          </cell>
        </row>
        <row r="909">
          <cell r="A909" t="str">
            <v>RHES-SHLFOBR</v>
          </cell>
          <cell r="B909" t="str">
            <v>VAR_fin</v>
          </cell>
          <cell r="C909" t="str">
            <v>RLFO</v>
          </cell>
          <cell r="D909">
            <v>24.201688908412606</v>
          </cell>
          <cell r="E909">
            <v>22.265540267602848</v>
          </cell>
          <cell r="F909">
            <v>23.91094317389776</v>
          </cell>
          <cell r="G909">
            <v>22.320048409498249</v>
          </cell>
          <cell r="H909">
            <v>6.2763115563158269</v>
          </cell>
          <cell r="I909">
            <v>1.5633091831216875E-2</v>
          </cell>
          <cell r="J909">
            <v>1.4910251014718025E-2</v>
          </cell>
          <cell r="K909">
            <v>1.4822150013730761E-2</v>
          </cell>
          <cell r="L909">
            <v>1.1903503236692994E-2</v>
          </cell>
          <cell r="M909">
            <v>9.7897695768839471E-3</v>
          </cell>
          <cell r="N909">
            <v>9.7803847790844129E-3</v>
          </cell>
          <cell r="O909">
            <v>9.2148036130640897E-3</v>
          </cell>
        </row>
        <row r="910">
          <cell r="A910" t="str">
            <v>RHES-SHLFOBR</v>
          </cell>
          <cell r="B910" t="str">
            <v>VAR_ncap</v>
          </cell>
          <cell r="C910" t="str">
            <v>-</v>
          </cell>
          <cell r="E910">
            <v>3.0250271703492498E-6</v>
          </cell>
          <cell r="F910">
            <v>2.1774956815585799E-6</v>
          </cell>
          <cell r="G910">
            <v>2.75811266050377E-6</v>
          </cell>
          <cell r="H910">
            <v>9.3432768179696403E-4</v>
          </cell>
          <cell r="I910">
            <v>3.3898658552304199E-4</v>
          </cell>
          <cell r="J910">
            <v>3.40060199807287E-5</v>
          </cell>
          <cell r="K910">
            <v>9.57077084943196E-4</v>
          </cell>
          <cell r="L910">
            <v>1.9399070424179301E-5</v>
          </cell>
          <cell r="M910">
            <v>6.7265140611269604E-5</v>
          </cell>
          <cell r="N910">
            <v>6.9272013583479097E-4</v>
          </cell>
          <cell r="O910">
            <v>2.8103332892041199E-4</v>
          </cell>
        </row>
        <row r="911">
          <cell r="A911" t="str">
            <v>RHES-SHLFOBR</v>
          </cell>
          <cell r="B911" t="str">
            <v>VAR_cap</v>
          </cell>
          <cell r="C911" t="str">
            <v>-</v>
          </cell>
          <cell r="D911">
            <v>1.7515307393373001</v>
          </cell>
          <cell r="E911">
            <v>1.7515308785109034</v>
          </cell>
          <cell r="F911">
            <v>1.7515265157755628</v>
          </cell>
          <cell r="G911">
            <v>1.7515137023528526</v>
          </cell>
          <cell r="H911">
            <v>0.45516239130682679</v>
          </cell>
          <cell r="I911">
            <v>1.2725877672578878E-3</v>
          </cell>
          <cell r="J911">
            <v>1.2944668787911507E-3</v>
          </cell>
          <cell r="K911">
            <v>1.3222179638244685E-3</v>
          </cell>
          <cell r="L911">
            <v>1.0507532713571657E-3</v>
          </cell>
          <cell r="M911">
            <v>1.036863024365581E-3</v>
          </cell>
          <cell r="N911">
            <v>9.3558635522469446E-4</v>
          </cell>
          <cell r="O911">
            <v>1.0355774145523492E-3</v>
          </cell>
        </row>
        <row r="912">
          <cell r="A912" t="str">
            <v>ITOT-SWHSTG</v>
          </cell>
          <cell r="B912" t="str">
            <v>VAR_fout</v>
          </cell>
          <cell r="C912" t="str">
            <v>ITOT-SWH</v>
          </cell>
          <cell r="D912">
            <v>2.0264763776450744E-5</v>
          </cell>
          <cell r="E912">
            <v>2.0589281822706927E-3</v>
          </cell>
          <cell r="F912">
            <v>1.7224803359170038E-2</v>
          </cell>
          <cell r="G912">
            <v>7.7197170250217729E-3</v>
          </cell>
          <cell r="H912">
            <v>3.1657506488399996E-2</v>
          </cell>
          <cell r="I912">
            <v>0.17981604594195413</v>
          </cell>
          <cell r="J912">
            <v>0.58011029209752185</v>
          </cell>
          <cell r="K912">
            <v>1.6825872163523623</v>
          </cell>
          <cell r="L912">
            <v>6.4182582559301968</v>
          </cell>
          <cell r="M912">
            <v>2.6835372888751601</v>
          </cell>
          <cell r="N912">
            <v>3.4385907970059626</v>
          </cell>
          <cell r="O912">
            <v>4.4420317888212706</v>
          </cell>
        </row>
        <row r="913">
          <cell r="A913" t="str">
            <v>ITOT-SWHSTG</v>
          </cell>
          <cell r="B913" t="str">
            <v>VAR_fout</v>
          </cell>
          <cell r="C913" t="str">
            <v>AUX_ITOT-STG_OUT</v>
          </cell>
          <cell r="D913">
            <v>2.026476377645071E-5</v>
          </cell>
          <cell r="E913">
            <v>2.0572466524398326E-3</v>
          </cell>
          <cell r="F913">
            <v>1.7202832946722077E-2</v>
          </cell>
          <cell r="G913">
            <v>7.7197170250217877E-3</v>
          </cell>
          <cell r="H913">
            <v>3.1622331481190709E-2</v>
          </cell>
          <cell r="I913">
            <v>0.17981604594195424</v>
          </cell>
          <cell r="J913">
            <v>0.57954377814039548</v>
          </cell>
          <cell r="K913">
            <v>1.6825872163523623</v>
          </cell>
          <cell r="L913">
            <v>6.4182582559301968</v>
          </cell>
          <cell r="M913">
            <v>2.6835372888751605</v>
          </cell>
          <cell r="N913">
            <v>3.4385907970059626</v>
          </cell>
          <cell r="O913">
            <v>4.4420317888212706</v>
          </cell>
        </row>
        <row r="914">
          <cell r="A914" t="str">
            <v>ITOT-SWHSTG</v>
          </cell>
          <cell r="B914" t="str">
            <v>VAR_fin</v>
          </cell>
          <cell r="C914" t="str">
            <v>AUX_ITOT-STG_IN</v>
          </cell>
          <cell r="D914">
            <v>2.501857060845993E-5</v>
          </cell>
          <cell r="E914">
            <v>2.5047788441244371E-3</v>
          </cell>
          <cell r="F914">
            <v>2.0505718435106606E-2</v>
          </cell>
          <cell r="G914">
            <v>8.8732379789100389E-3</v>
          </cell>
          <cell r="H914">
            <v>3.5175007276033364E-2</v>
          </cell>
          <cell r="I914">
            <v>0.19335058680397788</v>
          </cell>
          <cell r="J914">
            <v>0.60428155427523544</v>
          </cell>
          <cell r="K914">
            <v>1.6995830512846768</v>
          </cell>
          <cell r="L914">
            <v>6.4830891478320236</v>
          </cell>
          <cell r="M914">
            <v>2.7106437259510625</v>
          </cell>
          <cell r="N914">
            <v>3.4733240394703122</v>
          </cell>
          <cell r="O914">
            <v>4.4869007935874237</v>
          </cell>
        </row>
        <row r="915">
          <cell r="A915" t="str">
            <v>ITOT-SWHSTG</v>
          </cell>
          <cell r="B915" t="str">
            <v>VAR_fin</v>
          </cell>
          <cell r="C915" t="str">
            <v>ITOT-SWH</v>
          </cell>
          <cell r="D915">
            <v>2.501857060845993E-5</v>
          </cell>
          <cell r="E915">
            <v>2.5047788441244371E-3</v>
          </cell>
          <cell r="F915">
            <v>2.0505718435106606E-2</v>
          </cell>
          <cell r="G915">
            <v>8.8732379789100389E-3</v>
          </cell>
          <cell r="H915">
            <v>3.5175007276033364E-2</v>
          </cell>
          <cell r="I915">
            <v>0.19335058680397788</v>
          </cell>
          <cell r="J915">
            <v>0.60428155427523544</v>
          </cell>
          <cell r="K915">
            <v>1.6995830512846768</v>
          </cell>
          <cell r="L915">
            <v>6.4830891478320236</v>
          </cell>
          <cell r="M915">
            <v>2.7106437259510625</v>
          </cell>
          <cell r="N915">
            <v>3.4733240394703122</v>
          </cell>
          <cell r="O915">
            <v>4.4869007935874237</v>
          </cell>
        </row>
        <row r="916">
          <cell r="A916" t="str">
            <v>ITOT-SWHSTG</v>
          </cell>
          <cell r="B916" t="str">
            <v>VAR_ncap</v>
          </cell>
          <cell r="C916" t="str">
            <v>-</v>
          </cell>
          <cell r="D916">
            <v>5.8747297212302296E-3</v>
          </cell>
          <cell r="E916">
            <v>4.4374760169191299E-5</v>
          </cell>
          <cell r="F916">
            <v>6.1436044843820903E-5</v>
          </cell>
          <cell r="G916">
            <v>3.4987075181626403E-5</v>
          </cell>
          <cell r="H916">
            <v>1.1349890487894801E-2</v>
          </cell>
          <cell r="I916">
            <v>5.8763260795723103E-2</v>
          </cell>
          <cell r="J916">
            <v>8.2414125374515201E-2</v>
          </cell>
          <cell r="K916">
            <v>1.0093351743107499</v>
          </cell>
          <cell r="L916">
            <v>6.6735227137771497E-4</v>
          </cell>
          <cell r="M916">
            <v>3.5940612766424901E-3</v>
          </cell>
          <cell r="N916">
            <v>0.778077186845619</v>
          </cell>
          <cell r="O916">
            <v>0.15662057986157901</v>
          </cell>
        </row>
        <row r="917">
          <cell r="A917" t="str">
            <v>ITOT-SWHSTG</v>
          </cell>
          <cell r="B917" t="str">
            <v>VAR_cap</v>
          </cell>
          <cell r="C917" t="str">
            <v>-</v>
          </cell>
          <cell r="D917">
            <v>5.8747297212302296E-3</v>
          </cell>
          <cell r="E917">
            <v>5.9149787264281056E-3</v>
          </cell>
          <cell r="F917">
            <v>5.9649140107833837E-3</v>
          </cell>
          <cell r="G917">
            <v>5.9752556287018333E-3</v>
          </cell>
          <cell r="H917">
            <v>1.2929208287163357E-2</v>
          </cell>
          <cell r="I917">
            <v>7.0121036732463185E-2</v>
          </cell>
          <cell r="J917">
            <v>0.15248091787378573</v>
          </cell>
          <cell r="K917">
            <v>1.1503905463369006</v>
          </cell>
          <cell r="L917">
            <v>1.090099812477324</v>
          </cell>
          <cell r="M917">
            <v>1.0132210710862608</v>
          </cell>
          <cell r="N917">
            <v>0.96050605732525807</v>
          </cell>
          <cell r="O917">
            <v>0.93805932110929369</v>
          </cell>
        </row>
        <row r="918">
          <cell r="A918" t="str">
            <v>SCOM-SHLFOBR</v>
          </cell>
          <cell r="B918" t="str">
            <v>VAR_fout</v>
          </cell>
          <cell r="C918" t="str">
            <v>CO2_S</v>
          </cell>
          <cell r="D918">
            <v>2229.9161495574999</v>
          </cell>
          <cell r="E918">
            <v>1883.9801961287999</v>
          </cell>
          <cell r="F918">
            <v>1413.32851464695</v>
          </cell>
          <cell r="G918">
            <v>1166.5281319296701</v>
          </cell>
          <cell r="H918">
            <v>644.32587241027602</v>
          </cell>
          <cell r="I918">
            <v>440.01234311482801</v>
          </cell>
          <cell r="J918">
            <v>232.95009452998599</v>
          </cell>
          <cell r="K918">
            <v>63.834872866076097</v>
          </cell>
          <cell r="L918">
            <v>62.873679370273898</v>
          </cell>
          <cell r="M918">
            <v>63.327526498069098</v>
          </cell>
          <cell r="N918">
            <v>63.351739815741801</v>
          </cell>
          <cell r="O918">
            <v>63.353854207582799</v>
          </cell>
        </row>
        <row r="919">
          <cell r="A919" t="str">
            <v>SCOM-SHLFOBR</v>
          </cell>
          <cell r="B919" t="str">
            <v>VAR_fout</v>
          </cell>
          <cell r="C919" t="str">
            <v>SCOM-SHLFO</v>
          </cell>
          <cell r="D919">
            <v>24.843094357815232</v>
          </cell>
          <cell r="E919">
            <v>21.030646724404242</v>
          </cell>
          <cell r="F919">
            <v>15.823587237767777</v>
          </cell>
          <cell r="G919">
            <v>13.124753959604744</v>
          </cell>
          <cell r="H919">
            <v>7.2856379587345499</v>
          </cell>
          <cell r="I919">
            <v>5.000140262668495</v>
          </cell>
          <cell r="J919">
            <v>2.647160165113478</v>
          </cell>
          <cell r="K919">
            <v>0.72539628256904565</v>
          </cell>
          <cell r="L919">
            <v>0.71447362920765656</v>
          </cell>
          <cell r="M919">
            <v>0.71963098293260186</v>
          </cell>
          <cell r="N919">
            <v>0.719906134269793</v>
          </cell>
          <cell r="O919">
            <v>0.7199301614498036</v>
          </cell>
        </row>
        <row r="920">
          <cell r="A920" t="str">
            <v>SCOM-SHLFOBR</v>
          </cell>
          <cell r="B920" t="str">
            <v>VAR_fin</v>
          </cell>
          <cell r="C920" t="str">
            <v>SLFO</v>
          </cell>
          <cell r="D920">
            <v>30.256664173100329</v>
          </cell>
          <cell r="E920">
            <v>25.56282491355228</v>
          </cell>
          <cell r="F920">
            <v>19.176777674992557</v>
          </cell>
          <cell r="G920">
            <v>15.828061491583043</v>
          </cell>
          <cell r="H920">
            <v>8.7425491507500137</v>
          </cell>
          <cell r="I920">
            <v>5.9703167315444734</v>
          </cell>
          <cell r="J920">
            <v>3.1607882568519123</v>
          </cell>
          <cell r="K920">
            <v>0.86614481500781726</v>
          </cell>
          <cell r="L920">
            <v>0.85310284084496335</v>
          </cell>
          <cell r="M920">
            <v>0.8592608751434071</v>
          </cell>
          <cell r="N920">
            <v>0.85958941405348466</v>
          </cell>
          <cell r="O920">
            <v>0.85961810322364651</v>
          </cell>
        </row>
        <row r="921">
          <cell r="A921" t="str">
            <v>SCOM-SHLFOBR</v>
          </cell>
          <cell r="B921" t="str">
            <v>VAR_ncap</v>
          </cell>
          <cell r="C921" t="str">
            <v>-</v>
          </cell>
          <cell r="D921">
            <v>9.3290704839519997E-6</v>
          </cell>
          <cell r="E921">
            <v>1.25723858089935E-5</v>
          </cell>
          <cell r="F921">
            <v>1.17678538453405E-5</v>
          </cell>
          <cell r="G921">
            <v>1.6209597640058099E-5</v>
          </cell>
          <cell r="H921">
            <v>7.1862648701192106E-2</v>
          </cell>
          <cell r="I921">
            <v>0.316834723401826</v>
          </cell>
          <cell r="J921">
            <v>2.68878487939854E-5</v>
          </cell>
          <cell r="K921">
            <v>3.6697349473549197E-2</v>
          </cell>
          <cell r="L921">
            <v>7.8081418535099395E-2</v>
          </cell>
          <cell r="M921">
            <v>1.7266915785508799E-4</v>
          </cell>
          <cell r="N921">
            <v>6.5744509742139495E-2</v>
          </cell>
          <cell r="O921">
            <v>4.2881386389413599E-2</v>
          </cell>
        </row>
        <row r="922">
          <cell r="A922" t="str">
            <v>SCOM-SHLFOBR</v>
          </cell>
          <cell r="B922" t="str">
            <v>VAR_cap</v>
          </cell>
          <cell r="C922" t="str">
            <v>-</v>
          </cell>
          <cell r="D922">
            <v>1.9285829862956039</v>
          </cell>
          <cell r="E922">
            <v>1.9280766794301392</v>
          </cell>
          <cell r="F922">
            <v>1.9278538057437575</v>
          </cell>
          <cell r="G922">
            <v>1.9276242045454874</v>
          </cell>
          <cell r="H922">
            <v>0.57176342818966297</v>
          </cell>
          <cell r="I922">
            <v>0.3886996541092187</v>
          </cell>
          <cell r="J922">
            <v>0.28696171852687696</v>
          </cell>
          <cell r="K922">
            <v>0.10885247354301597</v>
          </cell>
          <cell r="L922">
            <v>0.1088127867551924</v>
          </cell>
          <cell r="M922">
            <v>0.10866343535526479</v>
          </cell>
          <cell r="N922">
            <v>0.1086379415643674</v>
          </cell>
          <cell r="O922">
            <v>0.10862019980681514</v>
          </cell>
        </row>
        <row r="923">
          <cell r="A923" t="str">
            <v>RHNM-SHPLTBR</v>
          </cell>
          <cell r="B923" t="str">
            <v>VAR_fout</v>
          </cell>
          <cell r="C923" t="str">
            <v>RHNM-SHPLT</v>
          </cell>
          <cell r="E923">
            <v>7.3562903081879613E-2</v>
          </cell>
          <cell r="F923">
            <v>7.6508726922760881E-2</v>
          </cell>
          <cell r="G923">
            <v>0.20610612336427561</v>
          </cell>
          <cell r="H923">
            <v>0.32383397637343525</v>
          </cell>
          <cell r="I923">
            <v>0.41952062442393889</v>
          </cell>
          <cell r="J923">
            <v>0.49761059256482132</v>
          </cell>
          <cell r="K923">
            <v>0.56983486865435173</v>
          </cell>
          <cell r="L923">
            <v>0.6221035897330679</v>
          </cell>
          <cell r="M923">
            <v>0.68266564109254868</v>
          </cell>
          <cell r="N923">
            <v>0.68267528667456456</v>
          </cell>
          <cell r="O923">
            <v>0.68271357822792345</v>
          </cell>
        </row>
        <row r="924">
          <cell r="A924" t="str">
            <v>RHNM-SHPLTBR</v>
          </cell>
          <cell r="B924" t="str">
            <v>VAR_fin</v>
          </cell>
          <cell r="C924" t="str">
            <v>RPLT</v>
          </cell>
          <cell r="E924">
            <v>8.1736558979866258E-2</v>
          </cell>
          <cell r="F924">
            <v>8.5009696580845479E-2</v>
          </cell>
          <cell r="G924">
            <v>0.22900680373808413</v>
          </cell>
          <cell r="H924">
            <v>0.35981552930381699</v>
          </cell>
          <cell r="I924">
            <v>0.46613402713770996</v>
          </cell>
          <cell r="J924">
            <v>0.55290065840535718</v>
          </cell>
          <cell r="K924">
            <v>0.63314985406039115</v>
          </cell>
          <cell r="L924">
            <v>0.69122621081451963</v>
          </cell>
          <cell r="M924">
            <v>0.75851737899172089</v>
          </cell>
          <cell r="N924">
            <v>0.7585280963050719</v>
          </cell>
          <cell r="O924">
            <v>0.75857064247547057</v>
          </cell>
        </row>
        <row r="925">
          <cell r="A925" t="str">
            <v>RHNM-SHPLTBR</v>
          </cell>
          <cell r="B925" t="str">
            <v>VAR_fin</v>
          </cell>
          <cell r="C925" t="str">
            <v>RHNMPLTBRC</v>
          </cell>
          <cell r="E925">
            <v>7.3562903081879613E-2</v>
          </cell>
          <cell r="F925">
            <v>7.6508726922760881E-2</v>
          </cell>
          <cell r="G925">
            <v>0.20610612336427561</v>
          </cell>
          <cell r="H925">
            <v>0.32383397637343525</v>
          </cell>
          <cell r="I925">
            <v>0.41952062442393889</v>
          </cell>
          <cell r="J925">
            <v>0.49761059256482132</v>
          </cell>
          <cell r="K925">
            <v>0.56983486865435173</v>
          </cell>
          <cell r="L925">
            <v>0.6221035897330679</v>
          </cell>
          <cell r="M925">
            <v>0.68266564109254868</v>
          </cell>
          <cell r="N925">
            <v>0.68267528667456456</v>
          </cell>
          <cell r="O925">
            <v>0.68271357822792345</v>
          </cell>
        </row>
        <row r="926">
          <cell r="A926" t="str">
            <v>RHNM-SHPLTBR</v>
          </cell>
          <cell r="B926" t="str">
            <v>VAR_ncap</v>
          </cell>
          <cell r="C926" t="str">
            <v>-</v>
          </cell>
          <cell r="E926">
            <v>6.0527797350204597E-3</v>
          </cell>
          <cell r="F926">
            <v>1.3345891136808501E-4</v>
          </cell>
          <cell r="G926">
            <v>1.04638206290087E-2</v>
          </cell>
          <cell r="H926">
            <v>1.19551859105338E-2</v>
          </cell>
          <cell r="I926">
            <v>1.2440534646878099E-2</v>
          </cell>
          <cell r="J926">
            <v>1.45508333427122E-2</v>
          </cell>
          <cell r="K926">
            <v>1.7763250159244199E-2</v>
          </cell>
          <cell r="L926">
            <v>1.6363461973687501E-2</v>
          </cell>
          <cell r="M926">
            <v>1.9385505787945401E-2</v>
          </cell>
          <cell r="N926">
            <v>1.9952325713167299E-2</v>
          </cell>
          <cell r="O926">
            <v>1.60574168686556E-2</v>
          </cell>
        </row>
        <row r="927">
          <cell r="A927" t="str">
            <v>RHNM-SHPLTBR</v>
          </cell>
          <cell r="B927" t="str">
            <v>VAR_cap</v>
          </cell>
          <cell r="C927" t="str">
            <v>-</v>
          </cell>
          <cell r="E927">
            <v>6.0527797350204597E-3</v>
          </cell>
          <cell r="F927">
            <v>6.1846197598416364E-3</v>
          </cell>
          <cell r="G927">
            <v>1.6644583183802169E-2</v>
          </cell>
          <cell r="H927">
            <v>2.5645405584518062E-2</v>
          </cell>
          <cell r="I927">
            <v>3.2891590665774947E-2</v>
          </cell>
          <cell r="J927">
            <v>3.8943025608087774E-2</v>
          </cell>
          <cell r="K927">
            <v>4.4748775887060034E-2</v>
          </cell>
          <cell r="L927">
            <v>4.8655042257299809E-2</v>
          </cell>
          <cell r="M927">
            <v>5.350674996196713E-2</v>
          </cell>
          <cell r="N927">
            <v>5.3652318612316584E-2</v>
          </cell>
          <cell r="O927">
            <v>5.5389265091503659E-2</v>
          </cell>
        </row>
        <row r="928">
          <cell r="A928" t="str">
            <v>D-RHES_NKEV_GAS_ELC_CHP</v>
          </cell>
          <cell r="B928" t="str">
            <v>VAR_fout</v>
          </cell>
          <cell r="C928" t="str">
            <v>RHES_ELC</v>
          </cell>
          <cell r="D928">
            <v>1.1276830099847812E-2</v>
          </cell>
          <cell r="E928">
            <v>3.5645812422989537E-3</v>
          </cell>
          <cell r="F928">
            <v>7.7222918481687731E-3</v>
          </cell>
          <cell r="G928">
            <v>5.5985766451600028E-3</v>
          </cell>
          <cell r="H928">
            <v>3.7164381256383295E-3</v>
          </cell>
          <cell r="I928">
            <v>1.7683808645899783E-3</v>
          </cell>
          <cell r="L928">
            <v>6.0045567638880408E-3</v>
          </cell>
          <cell r="M928">
            <v>9.9299178354184722E-3</v>
          </cell>
          <cell r="N928">
            <v>1.9660843695285816E-2</v>
          </cell>
          <cell r="O928">
            <v>2.208121676450224E-2</v>
          </cell>
        </row>
        <row r="929">
          <cell r="A929" t="str">
            <v>D-RHES_NKEV_GAS_ELC_CHP</v>
          </cell>
          <cell r="B929" t="str">
            <v>VAR_fout</v>
          </cell>
          <cell r="C929" t="str">
            <v>ELC5</v>
          </cell>
          <cell r="D929">
            <v>1.1233536768785728E-2</v>
          </cell>
          <cell r="E929">
            <v>3.5705312675008097E-3</v>
          </cell>
          <cell r="F929">
            <v>7.7321293195338299E-3</v>
          </cell>
          <cell r="G929">
            <v>5.6034024561654548E-3</v>
          </cell>
          <cell r="H929">
            <v>3.7194165703549175E-3</v>
          </cell>
          <cell r="I929">
            <v>1.7694118781768551E-3</v>
          </cell>
          <cell r="L929">
            <v>5.9661157905258151E-3</v>
          </cell>
          <cell r="M929">
            <v>9.7448401605139609E-3</v>
          </cell>
          <cell r="N929">
            <v>1.931270933875974E-2</v>
          </cell>
          <cell r="O929">
            <v>2.1820819116686804E-2</v>
          </cell>
        </row>
        <row r="930">
          <cell r="A930" t="str">
            <v>D-RHES_NKEV_GAS_ELC_CHP</v>
          </cell>
          <cell r="B930" t="str">
            <v>VAR_fin</v>
          </cell>
          <cell r="C930" t="str">
            <v>RHES_NKEV_GAS_ELC_CHP</v>
          </cell>
          <cell r="D930">
            <v>2.2510366868633537E-2</v>
          </cell>
          <cell r="E930">
            <v>7.1351125097997604E-3</v>
          </cell>
          <cell r="F930">
            <v>1.542932287543902E-2</v>
          </cell>
          <cell r="G930">
            <v>1.1176880809061887E-2</v>
          </cell>
          <cell r="H930">
            <v>7.4107564037296774E-3</v>
          </cell>
          <cell r="I930">
            <v>3.5126944505032552E-3</v>
          </cell>
          <cell r="L930">
            <v>1.197067255441386E-2</v>
          </cell>
          <cell r="M930">
            <v>1.9674757995932424E-2</v>
          </cell>
          <cell r="N930">
            <v>3.8973553034045497E-2</v>
          </cell>
          <cell r="O930">
            <v>4.3902035881189037E-2</v>
          </cell>
        </row>
        <row r="931">
          <cell r="A931" t="str">
            <v>SCOM-SHSTG-SOL</v>
          </cell>
          <cell r="B931" t="str">
            <v>VAR_fout</v>
          </cell>
          <cell r="C931" t="str">
            <v>SCOM-SHASOL</v>
          </cell>
          <cell r="D931">
            <v>5.9016955762958345E-5</v>
          </cell>
          <cell r="E931">
            <v>5.9057238077099668E-5</v>
          </cell>
          <cell r="F931">
            <v>5.1276935187034099E-2</v>
          </cell>
          <cell r="G931">
            <v>2.8259805947675552E-2</v>
          </cell>
          <cell r="H931">
            <v>2.5823099969972425</v>
          </cell>
          <cell r="I931">
            <v>8.0600215704751381</v>
          </cell>
          <cell r="J931">
            <v>14.253791026387368</v>
          </cell>
          <cell r="K931">
            <v>1.0594359660074315</v>
          </cell>
          <cell r="L931">
            <v>0.32315354410632446</v>
          </cell>
          <cell r="M931">
            <v>0.33441288406376618</v>
          </cell>
          <cell r="N931">
            <v>0.38562397449952107</v>
          </cell>
          <cell r="O931">
            <v>1.7329015054235517</v>
          </cell>
        </row>
        <row r="932">
          <cell r="A932" t="str">
            <v>SCOM-SHSTG-SOL</v>
          </cell>
          <cell r="B932" t="str">
            <v>VAR_fin</v>
          </cell>
          <cell r="C932" t="str">
            <v>SCOM-SHASOL</v>
          </cell>
          <cell r="D932">
            <v>5.1892700911859644E-5</v>
          </cell>
          <cell r="E932">
            <v>5.1789190904182695E-5</v>
          </cell>
          <cell r="F932">
            <v>6.6145690988959574E-2</v>
          </cell>
          <cell r="G932">
            <v>3.5308773663695274E-2</v>
          </cell>
          <cell r="H932">
            <v>3.1300871683212108</v>
          </cell>
          <cell r="I932">
            <v>9.482413922689565</v>
          </cell>
          <cell r="J932">
            <v>16.290094892747717</v>
          </cell>
          <cell r="K932">
            <v>1.177193931560754</v>
          </cell>
          <cell r="L932">
            <v>0.35911900263504865</v>
          </cell>
          <cell r="M932">
            <v>0.37163222515714861</v>
          </cell>
          <cell r="N932">
            <v>0.42853238353735501</v>
          </cell>
          <cell r="O932">
            <v>1.92551665461973</v>
          </cell>
        </row>
        <row r="933">
          <cell r="A933" t="str">
            <v>SCOM-SHSTG-SOL</v>
          </cell>
          <cell r="B933" t="str">
            <v>VAR_ncap</v>
          </cell>
          <cell r="C933" t="str">
            <v>-</v>
          </cell>
          <cell r="D933">
            <v>2.3325903519595799E-2</v>
          </cell>
          <cell r="E933">
            <v>2.2431302819092401E-4</v>
          </cell>
          <cell r="F933">
            <v>1.01237131809633E-5</v>
          </cell>
          <cell r="G933">
            <v>1.24195877453363E-5</v>
          </cell>
          <cell r="H933">
            <v>0.117494255523129</v>
          </cell>
          <cell r="I933">
            <v>7.9049171654141104E-2</v>
          </cell>
          <cell r="J933">
            <v>3.9975158526999899E-2</v>
          </cell>
          <cell r="K933">
            <v>0.117494458032583</v>
          </cell>
          <cell r="L933">
            <v>7.2199534601184404E-2</v>
          </cell>
          <cell r="M933">
            <v>4.6825262554275E-2</v>
          </cell>
          <cell r="N933">
            <v>0.11957229507173001</v>
          </cell>
          <cell r="O933">
            <v>7.0123297660531395E-2</v>
          </cell>
        </row>
        <row r="934">
          <cell r="A934" t="str">
            <v>SCOM-SHSTG-SOL</v>
          </cell>
          <cell r="B934" t="str">
            <v>VAR_cap</v>
          </cell>
          <cell r="C934" t="str">
            <v>-</v>
          </cell>
          <cell r="D934">
            <v>2.3325903519595799E-2</v>
          </cell>
          <cell r="E934">
            <v>2.35502165477867E-2</v>
          </cell>
          <cell r="F934">
            <v>2.3560340260967701E-2</v>
          </cell>
          <cell r="G934">
            <v>2.3572759848713001E-2</v>
          </cell>
          <cell r="H934">
            <v>0.123680936100036</v>
          </cell>
          <cell r="I934">
            <v>0.19655560992622001</v>
          </cell>
          <cell r="J934">
            <v>0.23651858570427001</v>
          </cell>
          <cell r="K934">
            <v>0.23651878821372399</v>
          </cell>
          <cell r="L934">
            <v>0.23651885298151101</v>
          </cell>
          <cell r="M934">
            <v>0.23651925518804201</v>
          </cell>
          <cell r="N934">
            <v>0.23651969570138001</v>
          </cell>
          <cell r="O934">
            <v>0.23652085528653599</v>
          </cell>
        </row>
        <row r="935">
          <cell r="A935" t="str">
            <v>RHNM-SHELCBRA</v>
          </cell>
          <cell r="B935" t="str">
            <v>VAR_fout</v>
          </cell>
          <cell r="C935" t="str">
            <v>RHNM-SHELCB</v>
          </cell>
          <cell r="E935">
            <v>0.15441044972302548</v>
          </cell>
          <cell r="F935">
            <v>5.814130420906137E-2</v>
          </cell>
          <cell r="G935">
            <v>2.6497954850650148E-2</v>
          </cell>
          <cell r="H935">
            <v>7.9804837184936483E-3</v>
          </cell>
          <cell r="I935">
            <v>4.7261744416498795E-3</v>
          </cell>
          <cell r="J935">
            <v>5.205540248787251E-3</v>
          </cell>
          <cell r="K935">
            <v>2.4337935094564814E-3</v>
          </cell>
          <cell r="L935">
            <v>0.65624127444595781</v>
          </cell>
          <cell r="M935">
            <v>1.5646746772040052</v>
          </cell>
          <cell r="N935">
            <v>3.4465596653137642E-2</v>
          </cell>
          <cell r="O935">
            <v>4.9608606944388484E-2</v>
          </cell>
        </row>
        <row r="936">
          <cell r="A936" t="str">
            <v>RHNM-SHELCBRA</v>
          </cell>
          <cell r="B936" t="str">
            <v>VAR_fin</v>
          </cell>
          <cell r="C936" t="str">
            <v>RHNM-SHAELCB</v>
          </cell>
          <cell r="E936">
            <v>0.15441044972302548</v>
          </cell>
          <cell r="F936">
            <v>5.814130420906137E-2</v>
          </cell>
          <cell r="G936">
            <v>2.6497954850650148E-2</v>
          </cell>
          <cell r="H936">
            <v>7.9804837184936483E-3</v>
          </cell>
          <cell r="I936">
            <v>4.7261744416498795E-3</v>
          </cell>
          <cell r="J936">
            <v>5.205540248787251E-3</v>
          </cell>
          <cell r="K936">
            <v>2.4337935094564814E-3</v>
          </cell>
          <cell r="L936">
            <v>0.65624127444595781</v>
          </cell>
          <cell r="M936">
            <v>1.5646746772040052</v>
          </cell>
          <cell r="N936">
            <v>3.4465596653137642E-2</v>
          </cell>
          <cell r="O936">
            <v>4.9608606944388484E-2</v>
          </cell>
        </row>
        <row r="937">
          <cell r="A937" t="str">
            <v>RHNM-SHELCBRA</v>
          </cell>
          <cell r="B937" t="str">
            <v>VAR_ncap</v>
          </cell>
          <cell r="C937" t="str">
            <v>-</v>
          </cell>
          <cell r="E937">
            <v>1.25153847385816E-2</v>
          </cell>
          <cell r="H937">
            <v>7.8705616591393001E-4</v>
          </cell>
          <cell r="J937">
            <v>5.2274734211890596E-4</v>
          </cell>
          <cell r="L937">
            <v>6.4567764402556196E-2</v>
          </cell>
          <cell r="M937">
            <v>5.88054656366159E-2</v>
          </cell>
          <cell r="N937">
            <v>6.9349050080682304E-4</v>
          </cell>
          <cell r="O937">
            <v>3.2809844287676102E-3</v>
          </cell>
        </row>
        <row r="938">
          <cell r="A938" t="str">
            <v>RHNM-SHELCBRA</v>
          </cell>
          <cell r="B938" t="str">
            <v>VAR_cap</v>
          </cell>
          <cell r="C938" t="str">
            <v>-</v>
          </cell>
          <cell r="E938">
            <v>1.25153847385816E-2</v>
          </cell>
          <cell r="F938">
            <v>8.2860799851833186E-3</v>
          </cell>
          <cell r="G938">
            <v>3.66106792730439E-3</v>
          </cell>
          <cell r="H938">
            <v>1.1353112117886994E-3</v>
          </cell>
          <cell r="I938">
            <v>6.6056679387831499E-4</v>
          </cell>
          <cell r="J938">
            <v>7.5620618270646198E-4</v>
          </cell>
          <cell r="K938">
            <v>3.5300217184922896E-4</v>
          </cell>
          <cell r="L938">
            <v>6.4704774101741386E-2</v>
          </cell>
          <cell r="M938">
            <v>0.12320548961132725</v>
          </cell>
          <cell r="N938">
            <v>4.7634048881597946E-3</v>
          </cell>
          <cell r="O938">
            <v>6.8016502707436977E-3</v>
          </cell>
        </row>
        <row r="939">
          <cell r="A939" t="str">
            <v>RHNM-SHSTG-SOL</v>
          </cell>
          <cell r="B939" t="str">
            <v>VAR_fout</v>
          </cell>
          <cell r="C939" t="str">
            <v>RHNM-SHASOL</v>
          </cell>
          <cell r="E939">
            <v>1.2639215351545946E-5</v>
          </cell>
          <cell r="F939">
            <v>4.0131356475673454E-3</v>
          </cell>
          <cell r="G939">
            <v>4.9201793761425063E-3</v>
          </cell>
          <cell r="H939">
            <v>8.7829243484470829E-3</v>
          </cell>
          <cell r="I939">
            <v>1.080072488348266E-2</v>
          </cell>
          <cell r="J939">
            <v>1.0487150374090853E-2</v>
          </cell>
          <cell r="K939">
            <v>2.986797168752978E-3</v>
          </cell>
          <cell r="L939">
            <v>1.9400543078614348E-3</v>
          </cell>
          <cell r="M939">
            <v>3.0582421266878539E-3</v>
          </cell>
          <cell r="N939">
            <v>8.1153212294612237E-4</v>
          </cell>
          <cell r="O939">
            <v>3.2632222810284176E-3</v>
          </cell>
        </row>
        <row r="940">
          <cell r="A940" t="str">
            <v>RHNM-SHSTG-SOL</v>
          </cell>
          <cell r="B940" t="str">
            <v>VAR_fin</v>
          </cell>
          <cell r="C940" t="str">
            <v>RHNM-SHASOL</v>
          </cell>
          <cell r="E940">
            <v>1.7680383554350496E-6</v>
          </cell>
          <cell r="F940">
            <v>4.0027747659715784E-3</v>
          </cell>
          <cell r="G940">
            <v>4.9098704963933485E-3</v>
          </cell>
          <cell r="H940">
            <v>8.7728626721036221E-3</v>
          </cell>
          <cell r="I940">
            <v>1.0790742484078613E-2</v>
          </cell>
          <cell r="J940">
            <v>1.0477179759903201E-2</v>
          </cell>
          <cell r="K940">
            <v>2.9764412176511608E-3</v>
          </cell>
          <cell r="L940">
            <v>1.9295396580329891E-3</v>
          </cell>
          <cell r="M940">
            <v>3.0478403471956282E-3</v>
          </cell>
          <cell r="N940">
            <v>8.0105351397260854E-4</v>
          </cell>
          <cell r="O940">
            <v>3.2529817705628135E-3</v>
          </cell>
        </row>
        <row r="941">
          <cell r="A941" t="str">
            <v>RHNM-SHSTG-SOL</v>
          </cell>
          <cell r="B941" t="str">
            <v>VAR_ncap</v>
          </cell>
          <cell r="C941" t="str">
            <v>-</v>
          </cell>
          <cell r="D941">
            <v>3.72356507176163E-4</v>
          </cell>
          <cell r="E941">
            <v>4.3633197111245898E-4</v>
          </cell>
          <cell r="F941">
            <v>1.11689828213922E-4</v>
          </cell>
          <cell r="G941">
            <v>1.17163943585243E-4</v>
          </cell>
          <cell r="H941">
            <v>1.09430384997369E-3</v>
          </cell>
          <cell r="I941">
            <v>6.2153414629577105E-4</v>
          </cell>
          <cell r="J941">
            <v>1.1158100978242499E-4</v>
          </cell>
          <cell r="K941">
            <v>2.2391929931770199E-4</v>
          </cell>
          <cell r="L941">
            <v>1.21824967848737E-4</v>
          </cell>
          <cell r="M941">
            <v>4.8792398213151801E-4</v>
          </cell>
          <cell r="N941">
            <v>7.1805574301397705E-5</v>
          </cell>
          <cell r="O941">
            <v>7.5483717681931999E-4</v>
          </cell>
        </row>
        <row r="942">
          <cell r="A942" t="str">
            <v>RHNM-SHSTG-SOL</v>
          </cell>
          <cell r="B942" t="str">
            <v>VAR_cap</v>
          </cell>
          <cell r="C942" t="str">
            <v>-</v>
          </cell>
          <cell r="D942">
            <v>3.72356507176163E-4</v>
          </cell>
          <cell r="E942">
            <v>8.0868847828862095E-4</v>
          </cell>
          <cell r="F942">
            <v>9.2037830650254298E-4</v>
          </cell>
          <cell r="G942">
            <v>1.0375422500877899E-3</v>
          </cell>
          <cell r="H942">
            <v>1.64327449577651E-3</v>
          </cell>
          <cell r="I942">
            <v>1.8341663894699599E-3</v>
          </cell>
          <cell r="J942">
            <v>1.82741900605188E-3</v>
          </cell>
          <cell r="K942">
            <v>9.5703445539589802E-4</v>
          </cell>
          <cell r="L942">
            <v>5.3804255937840001E-4</v>
          </cell>
          <cell r="M942">
            <v>8.3366824929795595E-4</v>
          </cell>
          <cell r="N942">
            <v>6.8259535859828001E-4</v>
          </cell>
          <cell r="O942">
            <v>1.31456673325224E-3</v>
          </cell>
        </row>
        <row r="943">
          <cell r="A943" t="str">
            <v>RHNS-SHELCHP</v>
          </cell>
          <cell r="B943" t="str">
            <v>VAR_fout</v>
          </cell>
          <cell r="C943" t="str">
            <v>RHNS-SHAELCH</v>
          </cell>
          <cell r="E943">
            <v>0.24424126187295533</v>
          </cell>
          <cell r="F943">
            <v>0.73567682872629347</v>
          </cell>
          <cell r="G943">
            <v>1.5934866935684291</v>
          </cell>
          <cell r="H943">
            <v>1.8643181898376346</v>
          </cell>
          <cell r="I943">
            <v>2.6386861490049096</v>
          </cell>
          <cell r="J943">
            <v>3.3330340010698229</v>
          </cell>
          <cell r="K943">
            <v>4.3179227749044777</v>
          </cell>
          <cell r="L943">
            <v>4.3179614218748634</v>
          </cell>
          <cell r="M943">
            <v>4.3200592603989509</v>
          </cell>
          <cell r="N943">
            <v>4.3201310848028553</v>
          </cell>
          <cell r="O943">
            <v>4.3252961202328457</v>
          </cell>
        </row>
        <row r="944">
          <cell r="A944" t="str">
            <v>RHNS-SHELCHP</v>
          </cell>
          <cell r="B944" t="str">
            <v>VAR_fin</v>
          </cell>
          <cell r="C944" t="str">
            <v>RHNS_ELC</v>
          </cell>
          <cell r="E944">
            <v>7.5074158362588753E-2</v>
          </cell>
          <cell r="F944">
            <v>0.22070304861788798</v>
          </cell>
          <cell r="G944">
            <v>0.45965962314473835</v>
          </cell>
          <cell r="H944">
            <v>0.52027484367561883</v>
          </cell>
          <cell r="I944">
            <v>0.71315841864997565</v>
          </cell>
          <cell r="J944">
            <v>0.87711421080784879</v>
          </cell>
          <cell r="K944">
            <v>1.1071596858729431</v>
          </cell>
          <cell r="L944">
            <v>1.1071695953525293</v>
          </cell>
          <cell r="M944">
            <v>1.1077075026663974</v>
          </cell>
          <cell r="N944">
            <v>1.10772591918022</v>
          </cell>
          <cell r="O944">
            <v>1.109050287239191</v>
          </cell>
        </row>
        <row r="945">
          <cell r="A945" t="str">
            <v>RHNS-SHELCHP</v>
          </cell>
          <cell r="B945" t="str">
            <v>VAR_fin</v>
          </cell>
          <cell r="C945" t="str">
            <v>RHNSELCHPC</v>
          </cell>
          <cell r="E945">
            <v>0.24424126187295533</v>
          </cell>
          <cell r="F945">
            <v>0.73567682872629347</v>
          </cell>
          <cell r="G945">
            <v>1.5934866935684291</v>
          </cell>
          <cell r="H945">
            <v>1.8643181898376346</v>
          </cell>
          <cell r="I945">
            <v>2.6386861490049096</v>
          </cell>
          <cell r="J945">
            <v>3.3330340010698229</v>
          </cell>
          <cell r="K945">
            <v>4.3179227749044777</v>
          </cell>
          <cell r="L945">
            <v>4.3179614218748634</v>
          </cell>
          <cell r="M945">
            <v>4.3200592603989509</v>
          </cell>
          <cell r="N945">
            <v>4.3201310848028553</v>
          </cell>
          <cell r="O945">
            <v>4.3252961202328457</v>
          </cell>
        </row>
        <row r="946">
          <cell r="A946" t="str">
            <v>RHNS-SHELCHP</v>
          </cell>
          <cell r="B946" t="str">
            <v>VAR_ncap</v>
          </cell>
          <cell r="C946" t="str">
            <v>-</v>
          </cell>
          <cell r="E946">
            <v>1.7936351739842201E-2</v>
          </cell>
          <cell r="F946">
            <v>3.5940745474751498E-2</v>
          </cell>
          <cell r="G946">
            <v>6.26982025412329E-2</v>
          </cell>
          <cell r="H946">
            <v>2.8317297501454199E-2</v>
          </cell>
          <cell r="I946">
            <v>0.10583568412109801</v>
          </cell>
          <cell r="J946">
            <v>0.10916567076358601</v>
          </cell>
          <cell r="K946">
            <v>0.100965190950196</v>
          </cell>
          <cell r="L946">
            <v>0.102848919808691</v>
          </cell>
          <cell r="M946">
            <v>0.11128378115792099</v>
          </cell>
          <cell r="N946">
            <v>0.11563007325515701</v>
          </cell>
          <cell r="O946">
            <v>8.8918215186917296E-2</v>
          </cell>
        </row>
        <row r="947">
          <cell r="A947" t="str">
            <v>RHNS-SHELCHP</v>
          </cell>
          <cell r="B947" t="str">
            <v>VAR_cap</v>
          </cell>
          <cell r="C947" t="str">
            <v>-</v>
          </cell>
          <cell r="E947">
            <v>1.7936351739842201E-2</v>
          </cell>
          <cell r="F947">
            <v>5.3876432196468794E-2</v>
          </cell>
          <cell r="G947">
            <v>0.11657195049014024</v>
          </cell>
          <cell r="H947">
            <v>0.1361376511245436</v>
          </cell>
          <cell r="I947">
            <v>0.19246209704895839</v>
          </cell>
          <cell r="J947">
            <v>0.24331427556335339</v>
          </cell>
          <cell r="K947">
            <v>0.31595789021379062</v>
          </cell>
          <cell r="L947">
            <v>0.31476918771004125</v>
          </cell>
          <cell r="M947">
            <v>0.3150938753031623</v>
          </cell>
          <cell r="N947">
            <v>0.31503497045218187</v>
          </cell>
          <cell r="O947">
            <v>0.31582700806485015</v>
          </cell>
        </row>
        <row r="948">
          <cell r="A948" t="str">
            <v>SCOM-SHBIOBR</v>
          </cell>
          <cell r="B948" t="str">
            <v>VAR_fout</v>
          </cell>
          <cell r="C948" t="str">
            <v>SCOM-SHBIO</v>
          </cell>
          <cell r="D948">
            <v>1.2230904717707731</v>
          </cell>
          <cell r="E948">
            <v>1.340790634790876</v>
          </cell>
          <cell r="F948">
            <v>1.091002291761747</v>
          </cell>
          <cell r="G948">
            <v>1.2134652152607199</v>
          </cell>
          <cell r="H948">
            <v>1.5928710379146485</v>
          </cell>
          <cell r="I948">
            <v>3.1890031330613673</v>
          </cell>
          <cell r="J948">
            <v>3.1972049417064969</v>
          </cell>
          <cell r="K948">
            <v>3.193203711232603</v>
          </cell>
          <cell r="L948">
            <v>3.1871490919824441</v>
          </cell>
          <cell r="M948">
            <v>3.1866693850989223</v>
          </cell>
          <cell r="N948">
            <v>3.5078359742194531</v>
          </cell>
          <cell r="O948">
            <v>3.5103082733167636</v>
          </cell>
        </row>
        <row r="949">
          <cell r="A949" t="str">
            <v>SCOM-SHBIOBR</v>
          </cell>
          <cell r="B949" t="str">
            <v>VAR_fin</v>
          </cell>
          <cell r="C949" t="str">
            <v>SBIO</v>
          </cell>
          <cell r="D949">
            <v>1.4023050582100141</v>
          </cell>
          <cell r="E949">
            <v>1.5372513583935756</v>
          </cell>
          <cell r="F949">
            <v>1.2508625220840937</v>
          </cell>
          <cell r="G949">
            <v>1.3912694511129544</v>
          </cell>
          <cell r="H949">
            <v>1.8262681012550439</v>
          </cell>
          <cell r="I949">
            <v>3.6562750894993883</v>
          </cell>
          <cell r="J949">
            <v>3.6656786765724587</v>
          </cell>
          <cell r="K949">
            <v>3.6610911616975499</v>
          </cell>
          <cell r="L949">
            <v>3.6541493831488725</v>
          </cell>
          <cell r="M949">
            <v>3.6535993867219929</v>
          </cell>
          <cell r="N949">
            <v>4.0218252398755476</v>
          </cell>
          <cell r="O949">
            <v>4.0246597951350171</v>
          </cell>
        </row>
        <row r="950">
          <cell r="A950" t="str">
            <v>SCOM-SHBIOBR</v>
          </cell>
          <cell r="B950" t="str">
            <v>VAR_ncap</v>
          </cell>
          <cell r="C950" t="str">
            <v>-</v>
          </cell>
          <cell r="D950">
            <v>2.0205710220415201E-5</v>
          </cell>
          <cell r="E950">
            <v>8.3645077486236994E-5</v>
          </cell>
          <cell r="F950">
            <v>1.22194026638079E-5</v>
          </cell>
          <cell r="G950">
            <v>1.35978175916706E-5</v>
          </cell>
          <cell r="H950">
            <v>0.13559549649668601</v>
          </cell>
          <cell r="I950">
            <v>0.15596874638965399</v>
          </cell>
          <cell r="J950">
            <v>5.9118685829635398E-5</v>
          </cell>
          <cell r="K950">
            <v>0.105455621911672</v>
          </cell>
          <cell r="L950">
            <v>0.120070095304878</v>
          </cell>
          <cell r="M950">
            <v>8.2299756872761795E-2</v>
          </cell>
          <cell r="N950">
            <v>0.157779570336672</v>
          </cell>
          <cell r="O950">
            <v>9.8674148017241101E-2</v>
          </cell>
        </row>
        <row r="951">
          <cell r="A951" t="str">
            <v>SCOM-SHBIOBR</v>
          </cell>
          <cell r="B951" t="str">
            <v>VAR_cap</v>
          </cell>
          <cell r="C951" t="str">
            <v>-</v>
          </cell>
          <cell r="D951">
            <v>0.10536113117889642</v>
          </cell>
          <cell r="E951">
            <v>0.10544276358120909</v>
          </cell>
          <cell r="F951">
            <v>0.10540485680694953</v>
          </cell>
          <cell r="G951">
            <v>0.1053887153666269</v>
          </cell>
          <cell r="H951">
            <v>0.16294118475229999</v>
          </cell>
          <cell r="I951">
            <v>0.29156701260658952</v>
          </cell>
          <cell r="J951">
            <v>0.29160410569370349</v>
          </cell>
          <cell r="K951">
            <v>0.26145927479630821</v>
          </cell>
          <cell r="L951">
            <v>0.24951648579476418</v>
          </cell>
          <cell r="M951">
            <v>0.30779851355367344</v>
          </cell>
          <cell r="N951">
            <v>0.34072526252678303</v>
          </cell>
          <cell r="O951">
            <v>0.3387241902532202</v>
          </cell>
        </row>
        <row r="952">
          <cell r="A952" t="str">
            <v>RHES-SHDEM</v>
          </cell>
          <cell r="B952" t="str">
            <v>VAR_fout</v>
          </cell>
          <cell r="C952" t="str">
            <v>RHES-SHD</v>
          </cell>
          <cell r="D952">
            <v>62.024837503894084</v>
          </cell>
          <cell r="E952">
            <v>67.866381410603879</v>
          </cell>
          <cell r="F952">
            <v>67.456507908702321</v>
          </cell>
          <cell r="G952">
            <v>65.34780028529029</v>
          </cell>
          <cell r="H952">
            <v>63.380042938307113</v>
          </cell>
          <cell r="I952">
            <v>61.449396495974291</v>
          </cell>
          <cell r="J952">
            <v>58.734506295310204</v>
          </cell>
          <cell r="K952">
            <v>56.922019181367041</v>
          </cell>
          <cell r="L952">
            <v>53.95611854754641</v>
          </cell>
          <cell r="M952">
            <v>51.589362118406228</v>
          </cell>
          <cell r="N952">
            <v>51.60538614764009</v>
          </cell>
          <cell r="O952">
            <v>45.506498024766202</v>
          </cell>
        </row>
        <row r="953">
          <cell r="A953" t="str">
            <v>RHES-SHDEM</v>
          </cell>
          <cell r="B953" t="str">
            <v>VAR_fin</v>
          </cell>
          <cell r="C953" t="str">
            <v>RHES-SHPLT</v>
          </cell>
          <cell r="D953">
            <v>1.2875411307194937</v>
          </cell>
          <cell r="E953">
            <v>1.4864972917925841</v>
          </cell>
          <cell r="F953">
            <v>1.4726835333190684</v>
          </cell>
          <cell r="G953">
            <v>1.4747554705566117</v>
          </cell>
          <cell r="H953">
            <v>1.4813112740407319</v>
          </cell>
          <cell r="I953">
            <v>1.4825019939999733</v>
          </cell>
          <cell r="J953">
            <v>1.4797178139910696</v>
          </cell>
          <cell r="K953">
            <v>1.485561184789264</v>
          </cell>
          <cell r="L953">
            <v>1.4819117135618993</v>
          </cell>
          <cell r="M953">
            <v>1.4761230953410047</v>
          </cell>
          <cell r="N953">
            <v>1.4802808756092876</v>
          </cell>
          <cell r="O953">
            <v>1.4488283388552941</v>
          </cell>
        </row>
        <row r="954">
          <cell r="A954" t="str">
            <v>RHES-SHDEM</v>
          </cell>
          <cell r="B954" t="str">
            <v>VAR_fin</v>
          </cell>
          <cell r="C954" t="str">
            <v>RHES-SHLTHC-NGA</v>
          </cell>
          <cell r="D954">
            <v>5.2305985872356214E-2</v>
          </cell>
          <cell r="E954">
            <v>2.0160026610914505E-3</v>
          </cell>
          <cell r="F954">
            <v>3.2578368852810145E-2</v>
          </cell>
          <cell r="G954">
            <v>3.0750121019134241E-2</v>
          </cell>
          <cell r="H954">
            <v>1.9658386902240064E-2</v>
          </cell>
          <cell r="I954">
            <v>1.1462227789910798E-2</v>
          </cell>
          <cell r="J954">
            <v>1.0338309902265599E-5</v>
          </cell>
          <cell r="K954">
            <v>6.4320199157104135E-4</v>
          </cell>
          <cell r="L954">
            <v>1.8740673381100217E-2</v>
          </cell>
          <cell r="M954">
            <v>2.872800602959075E-2</v>
          </cell>
          <cell r="N954">
            <v>7.0059616011380846E-2</v>
          </cell>
          <cell r="O954">
            <v>8.3160834461891778E-2</v>
          </cell>
        </row>
        <row r="955">
          <cell r="A955" t="str">
            <v>RHES-SHDEM</v>
          </cell>
          <cell r="B955" t="str">
            <v>VAR_fin</v>
          </cell>
          <cell r="C955" t="str">
            <v>RHES-SHSOL</v>
          </cell>
          <cell r="D955">
            <v>0.37302242260360258</v>
          </cell>
          <cell r="E955">
            <v>0.43558771464215795</v>
          </cell>
          <cell r="F955">
            <v>0.43442001107039779</v>
          </cell>
          <cell r="G955">
            <v>0.3850440198363379</v>
          </cell>
          <cell r="H955">
            <v>0.40334015198480716</v>
          </cell>
          <cell r="I955">
            <v>0.43935405078985423</v>
          </cell>
          <cell r="J955">
            <v>0.65727126770472966</v>
          </cell>
          <cell r="K955">
            <v>1.6057261238982652</v>
          </cell>
          <cell r="L955">
            <v>1.1594183266293097</v>
          </cell>
          <cell r="M955">
            <v>0.17892995162590608</v>
          </cell>
          <cell r="N955">
            <v>1.1002022368540234</v>
          </cell>
          <cell r="O955">
            <v>0.80042084648357537</v>
          </cell>
        </row>
        <row r="956">
          <cell r="A956" t="str">
            <v>RHES-SHDEM</v>
          </cell>
          <cell r="B956" t="str">
            <v>VAR_fin</v>
          </cell>
          <cell r="C956" t="str">
            <v>RHES-SHLTHC-WOD</v>
          </cell>
          <cell r="D956">
            <v>5.0126790614296347E-3</v>
          </cell>
          <cell r="E956">
            <v>1.7680025621833747E-4</v>
          </cell>
          <cell r="G956">
            <v>1.8314281489112894E-2</v>
          </cell>
          <cell r="H956">
            <v>1.4560284714803235E-2</v>
          </cell>
          <cell r="I956">
            <v>2.5379227977782668E-2</v>
          </cell>
          <cell r="J956">
            <v>4.5672711272002266E-2</v>
          </cell>
          <cell r="K956">
            <v>5.4812393858691522E-2</v>
          </cell>
          <cell r="L956">
            <v>3.7244820316853257E-2</v>
          </cell>
          <cell r="M956">
            <v>2.7470643018781223E-2</v>
          </cell>
          <cell r="N956">
            <v>2.9552840877412723E-2</v>
          </cell>
          <cell r="O956">
            <v>5.1362646419281434E-2</v>
          </cell>
        </row>
        <row r="957">
          <cell r="A957" t="str">
            <v>RHES-SHDEM</v>
          </cell>
          <cell r="B957" t="str">
            <v>VAR_fin</v>
          </cell>
          <cell r="C957" t="str">
            <v>RHES-SHNGA</v>
          </cell>
          <cell r="D957">
            <v>17.542164538670189</v>
          </cell>
          <cell r="E957">
            <v>20.328127063960387</v>
          </cell>
          <cell r="F957">
            <v>18.687991183261872</v>
          </cell>
          <cell r="G957">
            <v>18.681160276885354</v>
          </cell>
          <cell r="H957">
            <v>15.718543486326995</v>
          </cell>
          <cell r="I957">
            <v>10.488247353326029</v>
          </cell>
          <cell r="J957">
            <v>7.9938638632867596</v>
          </cell>
          <cell r="K957">
            <v>3.5338244817009907</v>
          </cell>
          <cell r="L957">
            <v>2.2091604732056545</v>
          </cell>
          <cell r="M957">
            <v>1.7183244750316642</v>
          </cell>
          <cell r="N957">
            <v>1.7214992917696024</v>
          </cell>
          <cell r="O957">
            <v>1.2403450929168338</v>
          </cell>
        </row>
        <row r="958">
          <cell r="A958" t="str">
            <v>RHES-SHDEM</v>
          </cell>
          <cell r="B958" t="str">
            <v>VAR_fin</v>
          </cell>
          <cell r="C958" t="str">
            <v>RHES-SHNGAH</v>
          </cell>
          <cell r="D958">
            <v>4.4085647039339279E-3</v>
          </cell>
          <cell r="E958">
            <v>1.322371049040652E-4</v>
          </cell>
          <cell r="F958">
            <v>2.9670514964217926E-2</v>
          </cell>
          <cell r="G958">
            <v>2.8392259210630114E-2</v>
          </cell>
          <cell r="H958">
            <v>3.2208316533245256</v>
          </cell>
          <cell r="I958">
            <v>3.206176493227717</v>
          </cell>
          <cell r="J958">
            <v>3.1909801862451008</v>
          </cell>
          <cell r="K958">
            <v>1.9309657411449858E-2</v>
          </cell>
          <cell r="L958">
            <v>2.0909399933907068E-2</v>
          </cell>
          <cell r="M958">
            <v>2.3161282720078818E-2</v>
          </cell>
          <cell r="N958">
            <v>2.2942978940162083E-2</v>
          </cell>
          <cell r="O958">
            <v>4.8590514662040708E-2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RHES-SHCOA</v>
          </cell>
          <cell r="D959">
            <v>8.9064744646605951E-2</v>
          </cell>
          <cell r="E959">
            <v>7.1912022886726712E-2</v>
          </cell>
          <cell r="F959">
            <v>2.3622883384038746E-2</v>
          </cell>
          <cell r="G959">
            <v>1.8984889519677202E-2</v>
          </cell>
          <cell r="H959">
            <v>1.0506134351904881E-2</v>
          </cell>
          <cell r="J959">
            <v>1.01486860584635E-5</v>
          </cell>
          <cell r="K959">
            <v>5.1348939676002718E-4</v>
          </cell>
          <cell r="L959">
            <v>1.0653427383264988E-3</v>
          </cell>
          <cell r="N959">
            <v>2.8072912600540173E-3</v>
          </cell>
          <cell r="O959">
            <v>1.1011507857752161E-2</v>
          </cell>
        </row>
        <row r="960">
          <cell r="A960" t="str">
            <v>RHES-SHDEM</v>
          </cell>
          <cell r="B960" t="str">
            <v>VAR_fin</v>
          </cell>
          <cell r="C960" t="str">
            <v>RHES-SHLFO</v>
          </cell>
          <cell r="D960">
            <v>21.642788246805349</v>
          </cell>
          <cell r="E960">
            <v>19.94568042860385</v>
          </cell>
          <cell r="F960">
            <v>21.401133468412059</v>
          </cell>
          <cell r="G960">
            <v>19.96890553532177</v>
          </cell>
          <cell r="H960">
            <v>5.6138738977492384</v>
          </cell>
          <cell r="I960">
            <v>1.7972204615208365E-2</v>
          </cell>
          <cell r="J960">
            <v>3.3130578486382789E-2</v>
          </cell>
          <cell r="K960">
            <v>1.4208881042656643E-2</v>
          </cell>
          <cell r="L960">
            <v>1.4276956482778845E-2</v>
          </cell>
          <cell r="M960">
            <v>1.630488682156753E-2</v>
          </cell>
          <cell r="N960">
            <v>1.5266647672683886E-2</v>
          </cell>
          <cell r="O960">
            <v>4.3037950232033703E-2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RHES-SHCON</v>
          </cell>
          <cell r="D961">
            <v>0.97748147571666477</v>
          </cell>
          <cell r="E961">
            <v>3.0617352868350545</v>
          </cell>
          <cell r="F961">
            <v>3.0622166502489576</v>
          </cell>
          <cell r="G961">
            <v>3.0643593684394306</v>
          </cell>
          <cell r="H961">
            <v>8.2769467192915478</v>
          </cell>
          <cell r="I961">
            <v>11.837698979222905</v>
          </cell>
          <cell r="J961">
            <v>11.837685389170641</v>
          </cell>
          <cell r="K961">
            <v>11.837903438640748</v>
          </cell>
          <cell r="L961">
            <v>11.828081449092863</v>
          </cell>
          <cell r="M961">
            <v>11.827921811462508</v>
          </cell>
          <cell r="N961">
            <v>10.563269874951967</v>
          </cell>
          <cell r="O961">
            <v>6.6134637755681354</v>
          </cell>
        </row>
        <row r="962">
          <cell r="A962" t="str">
            <v>RHES-SHDEM</v>
          </cell>
          <cell r="B962" t="str">
            <v>VAR_fin</v>
          </cell>
          <cell r="C962" t="str">
            <v>RHES-SHWOD</v>
          </cell>
          <cell r="D962">
            <v>4.3670403389083976</v>
          </cell>
          <cell r="E962">
            <v>5.033818356293275</v>
          </cell>
          <cell r="F962">
            <v>4.8971608829726794</v>
          </cell>
          <cell r="G962">
            <v>4.164971327088332</v>
          </cell>
          <cell r="H962">
            <v>3.301554552057457</v>
          </cell>
          <cell r="I962">
            <v>2.7209636503351273</v>
          </cell>
          <cell r="J962">
            <v>2.7135859670144029</v>
          </cell>
          <cell r="K962">
            <v>3.946437074134582</v>
          </cell>
          <cell r="L962">
            <v>3.1725669932500309</v>
          </cell>
          <cell r="M962">
            <v>2.7647259152495178</v>
          </cell>
          <cell r="N962">
            <v>1.7686950382582223</v>
          </cell>
          <cell r="O962">
            <v>1.557242391009751</v>
          </cell>
        </row>
        <row r="963">
          <cell r="A963" t="str">
            <v>RHES-SHDEM</v>
          </cell>
          <cell r="B963" t="str">
            <v>VAR_fin</v>
          </cell>
          <cell r="C963" t="str">
            <v>RHES-SHLTHD</v>
          </cell>
          <cell r="D963">
            <v>2.2857950490812255</v>
          </cell>
          <cell r="E963">
            <v>3.5033687068961012</v>
          </cell>
          <cell r="F963">
            <v>3.4643443918694392</v>
          </cell>
          <cell r="G963">
            <v>1.7256897371581386</v>
          </cell>
          <cell r="H963">
            <v>3.0624230128934795</v>
          </cell>
          <cell r="I963">
            <v>2.7584976046365184</v>
          </cell>
          <cell r="J963">
            <v>2.5988675933902652</v>
          </cell>
          <cell r="K963">
            <v>2.5098818399102698</v>
          </cell>
          <cell r="L963">
            <v>2.340971326386772</v>
          </cell>
          <cell r="M963">
            <v>2.2017318381381972</v>
          </cell>
          <cell r="N963">
            <v>2.2787184944567391</v>
          </cell>
          <cell r="O963">
            <v>1.8417065180333068</v>
          </cell>
        </row>
        <row r="964">
          <cell r="A964" t="str">
            <v>RHES-SHDEM</v>
          </cell>
          <cell r="B964" t="str">
            <v>VAR_fin</v>
          </cell>
          <cell r="C964" t="str">
            <v>RHES-SHELCB</v>
          </cell>
          <cell r="D964">
            <v>4.2600694864184918</v>
          </cell>
          <cell r="E964">
            <v>3.7221802739518477</v>
          </cell>
          <cell r="F964">
            <v>3.6828097957689629</v>
          </cell>
          <cell r="G964">
            <v>2.5046373132719411</v>
          </cell>
          <cell r="H964">
            <v>1.2168789660417143</v>
          </cell>
          <cell r="I964">
            <v>0.74269053451706446</v>
          </cell>
          <cell r="J964">
            <v>0.4864473585029841</v>
          </cell>
          <cell r="K964">
            <v>0.99786634843777411</v>
          </cell>
          <cell r="L964">
            <v>0.76075020303762797</v>
          </cell>
          <cell r="M964">
            <v>0.42393905454162722</v>
          </cell>
          <cell r="N964">
            <v>1.6455125303131239</v>
          </cell>
          <cell r="O964">
            <v>0.92760319984436446</v>
          </cell>
        </row>
        <row r="965">
          <cell r="A965" t="str">
            <v>RHES-SHDEM</v>
          </cell>
          <cell r="B965" t="str">
            <v>VAR_fin</v>
          </cell>
          <cell r="C965" t="str">
            <v>RHES-SHELCH</v>
          </cell>
          <cell r="D965">
            <v>9.132446960031384</v>
          </cell>
          <cell r="E965">
            <v>10.275452059133451</v>
          </cell>
          <cell r="F965">
            <v>10.257646133069285</v>
          </cell>
          <cell r="G965">
            <v>13.271796933514034</v>
          </cell>
          <cell r="H965">
            <v>21.034341845951928</v>
          </cell>
          <cell r="I965">
            <v>27.714280015595723</v>
          </cell>
          <cell r="J965">
            <v>27.683232227587673</v>
          </cell>
          <cell r="K965">
            <v>30.915041254909056</v>
          </cell>
          <cell r="L965">
            <v>30.90809348744358</v>
          </cell>
          <cell r="M965">
            <v>30.894682412100313</v>
          </cell>
          <cell r="N965">
            <v>30.904134518716294</v>
          </cell>
          <cell r="O965">
            <v>30.826578995918169</v>
          </cell>
        </row>
        <row r="966">
          <cell r="A966" t="str">
            <v>RHES-SHDEM</v>
          </cell>
          <cell r="B966" t="str">
            <v>VAR_fin</v>
          </cell>
          <cell r="C966" t="str">
            <v>RHES-SHNST</v>
          </cell>
          <cell r="D966">
            <v>6.0288374815780695E-3</v>
          </cell>
          <cell r="E966">
            <v>1.7285779733391149E-4</v>
          </cell>
          <cell r="F966">
            <v>1.075336668070956E-2</v>
          </cell>
          <cell r="G966">
            <v>1.0585822267706477E-2</v>
          </cell>
          <cell r="H966">
            <v>5.8196467208679811E-3</v>
          </cell>
          <cell r="I966">
            <v>4.6954465824716463E-3</v>
          </cell>
          <cell r="J966">
            <v>1.4530352398252512E-2</v>
          </cell>
          <cell r="K966">
            <v>7.8931544269255391E-4</v>
          </cell>
          <cell r="L966">
            <v>3.4506830350515593E-3</v>
          </cell>
          <cell r="M966">
            <v>7.8420517933034534E-3</v>
          </cell>
          <cell r="N966">
            <v>2.9672173865208313E-3</v>
          </cell>
          <cell r="O966">
            <v>1.3668729585974695E-2</v>
          </cell>
        </row>
        <row r="967">
          <cell r="A967" t="str">
            <v>D-RHEM_LTH_CHPNGA</v>
          </cell>
          <cell r="B967" t="str">
            <v>VAR_fout</v>
          </cell>
          <cell r="C967" t="str">
            <v>RHSA_LTH</v>
          </cell>
          <cell r="D967">
            <v>1.1628631924253726E-3</v>
          </cell>
          <cell r="E967">
            <v>7.0680734527844818E-2</v>
          </cell>
          <cell r="F967">
            <v>3.061786948944998E-3</v>
          </cell>
          <cell r="G967">
            <v>1.5204581881078905E-3</v>
          </cell>
          <cell r="H967">
            <v>1.2811286453523402E-3</v>
          </cell>
          <cell r="I967">
            <v>1.2064344970675423E-4</v>
          </cell>
          <cell r="J967">
            <v>1.6943747264540187E-5</v>
          </cell>
          <cell r="K967">
            <v>1.462631953333989E-5</v>
          </cell>
          <cell r="L967">
            <v>9.386070131352862E-4</v>
          </cell>
          <cell r="M967">
            <v>1.8860807365997498E-3</v>
          </cell>
          <cell r="N967">
            <v>5.2590026429281619E-4</v>
          </cell>
          <cell r="O967">
            <v>1.5190685418747291E-3</v>
          </cell>
        </row>
        <row r="968">
          <cell r="A968" t="str">
            <v>D-RHEM_LTH_CHPNGA</v>
          </cell>
          <cell r="B968" t="str">
            <v>VAR_fout</v>
          </cell>
          <cell r="C968" t="str">
            <v>RHEM_LTH_CHPNGA_ON</v>
          </cell>
          <cell r="D968">
            <v>5.1590851633496894E-2</v>
          </cell>
          <cell r="E968">
            <v>1.6448378123578983E-3</v>
          </cell>
          <cell r="F968">
            <v>0.27878080638237646</v>
          </cell>
          <cell r="G968">
            <v>0.27335800197832949</v>
          </cell>
          <cell r="H968">
            <v>0.2626802794442783</v>
          </cell>
          <cell r="I968">
            <v>0.11527808638094671</v>
          </cell>
          <cell r="J968">
            <v>6.6479263031125145E-6</v>
          </cell>
          <cell r="K968">
            <v>6.2991460180776537E-6</v>
          </cell>
          <cell r="L968">
            <v>4.386951533585666E-2</v>
          </cell>
          <cell r="M968">
            <v>0.19457380435672497</v>
          </cell>
          <cell r="N968">
            <v>0.28404120191038001</v>
          </cell>
          <cell r="O968">
            <v>0.3910442931844349</v>
          </cell>
        </row>
        <row r="969">
          <cell r="A969" t="str">
            <v>D-RHEM_LTH_CHPNGA</v>
          </cell>
          <cell r="B969" t="str">
            <v>VAR_fout</v>
          </cell>
          <cell r="C969" t="str">
            <v>LTH</v>
          </cell>
          <cell r="E969">
            <v>2.8004876066286513E-5</v>
          </cell>
          <cell r="F969">
            <v>1.0879060968142711E-4</v>
          </cell>
          <cell r="G969">
            <v>2.326191584083E-4</v>
          </cell>
          <cell r="H969">
            <v>3.2108364533185008E-4</v>
          </cell>
          <cell r="I969">
            <v>1.5882657542174399E-4</v>
          </cell>
          <cell r="J969">
            <v>1.2478051105606124E-5</v>
          </cell>
          <cell r="K969">
            <v>1.2182832914260047E-5</v>
          </cell>
          <cell r="L969">
            <v>1.116444327605518E-4</v>
          </cell>
          <cell r="M969">
            <v>3.4302421016555265E-4</v>
          </cell>
          <cell r="N969">
            <v>3.699517170241262E-4</v>
          </cell>
          <cell r="O969">
            <v>7.4710978895077519E-4</v>
          </cell>
        </row>
        <row r="970">
          <cell r="A970" t="str">
            <v>D-RHEM_LTH_CHPNGA</v>
          </cell>
          <cell r="B970" t="str">
            <v>VAR_fin</v>
          </cell>
          <cell r="C970" t="str">
            <v>RHEM_LTH_CHPNGA</v>
          </cell>
          <cell r="D970">
            <v>5.2753714825922268E-2</v>
          </cell>
          <cell r="E970">
            <v>7.2353577216269074E-2</v>
          </cell>
          <cell r="F970">
            <v>0.28195138394100316</v>
          </cell>
          <cell r="G970">
            <v>0.27511107932484541</v>
          </cell>
          <cell r="H970">
            <v>0.26428249173496265</v>
          </cell>
          <cell r="I970">
            <v>0.1155575564060751</v>
          </cell>
          <cell r="J970">
            <v>3.6069724673258802E-5</v>
          </cell>
          <cell r="K970">
            <v>3.310829846567761E-5</v>
          </cell>
          <cell r="L970">
            <v>4.4919766781752468E-2</v>
          </cell>
          <cell r="M970">
            <v>0.19680290930349029</v>
          </cell>
          <cell r="N970">
            <v>0.28493705389169699</v>
          </cell>
          <cell r="O970">
            <v>0.3933104715152605</v>
          </cell>
        </row>
        <row r="971">
          <cell r="A971" t="str">
            <v>RHEM-SHLTHCHPNGA</v>
          </cell>
          <cell r="B971" t="str">
            <v>VAR_fout</v>
          </cell>
          <cell r="C971" t="str">
            <v>RHEM-SHLTHC-NGA</v>
          </cell>
          <cell r="D971">
            <v>4.6899545809390174E-2</v>
          </cell>
          <cell r="E971">
            <v>1.6283894342343176E-3</v>
          </cell>
          <cell r="F971">
            <v>0.27327085475470148</v>
          </cell>
          <cell r="G971">
            <v>0.27047477060309233</v>
          </cell>
          <cell r="H971">
            <v>0.25944114639962168</v>
          </cell>
          <cell r="I971">
            <v>0.11309640263951214</v>
          </cell>
          <cell r="L971">
            <v>4.2257654696285729E-2</v>
          </cell>
          <cell r="M971">
            <v>0.19207334934220194</v>
          </cell>
          <cell r="N971">
            <v>0.27960389616717729</v>
          </cell>
          <cell r="O971">
            <v>0.38509015532337965</v>
          </cell>
        </row>
        <row r="972">
          <cell r="A972" t="str">
            <v>RHEM-SHLTHCHPNGA</v>
          </cell>
          <cell r="B972" t="str">
            <v>VAR_fin</v>
          </cell>
          <cell r="C972" t="str">
            <v>RHEM_LTH_CHPNGA_ON</v>
          </cell>
          <cell r="D972">
            <v>4.7373278595343626E-2</v>
          </cell>
          <cell r="E972">
            <v>1.6448378123578983E-3</v>
          </cell>
          <cell r="F972">
            <v>0.27603116641888992</v>
          </cell>
          <cell r="G972">
            <v>0.27320683899302273</v>
          </cell>
          <cell r="H972">
            <v>0.26206176404002213</v>
          </cell>
          <cell r="I972">
            <v>0.11423879054496176</v>
          </cell>
          <cell r="L972">
            <v>4.2684499693217914E-2</v>
          </cell>
          <cell r="M972">
            <v>0.19401348418404246</v>
          </cell>
          <cell r="N972">
            <v>0.28242817794664343</v>
          </cell>
          <cell r="O972">
            <v>0.38897995487210063</v>
          </cell>
        </row>
        <row r="973">
          <cell r="A973" t="str">
            <v>RHEM-SHLTHCHPNGA</v>
          </cell>
          <cell r="B973" t="str">
            <v>VAR_fin</v>
          </cell>
          <cell r="C973" t="str">
            <v>RHEMLTHCHPC</v>
          </cell>
          <cell r="D973">
            <v>4.6899545809390174E-2</v>
          </cell>
          <cell r="E973">
            <v>1.6283894342343176E-3</v>
          </cell>
          <cell r="F973">
            <v>0.27327085475470148</v>
          </cell>
          <cell r="G973">
            <v>0.27047477060309233</v>
          </cell>
          <cell r="H973">
            <v>0.25944114639962168</v>
          </cell>
          <cell r="I973">
            <v>0.11309640263951214</v>
          </cell>
          <cell r="L973">
            <v>4.2257654696285729E-2</v>
          </cell>
          <cell r="M973">
            <v>0.19207334934220194</v>
          </cell>
          <cell r="N973">
            <v>0.27960389616717729</v>
          </cell>
          <cell r="O973">
            <v>0.38509015532337965</v>
          </cell>
        </row>
        <row r="974">
          <cell r="A974" t="str">
            <v>RHEM-SHLTHCHPNGA</v>
          </cell>
          <cell r="B974" t="str">
            <v>VAR_ncap</v>
          </cell>
          <cell r="C974" t="str">
            <v>-</v>
          </cell>
          <cell r="D974">
            <v>3.2184529351106998E-6</v>
          </cell>
          <cell r="E974">
            <v>1.2806525179606199E-4</v>
          </cell>
          <cell r="F974">
            <v>2.1433252455779799E-2</v>
          </cell>
          <cell r="G974">
            <v>1.39995609013047E-2</v>
          </cell>
          <cell r="H974">
            <v>1.15418900212026E-2</v>
          </cell>
          <cell r="I974">
            <v>5.68676220972931E-3</v>
          </cell>
          <cell r="J974">
            <v>2.05874220874797E-7</v>
          </cell>
          <cell r="K974">
            <v>2.7427001157156599E-7</v>
          </cell>
          <cell r="L974">
            <v>4.1783379737952396E-3</v>
          </cell>
          <cell r="M974">
            <v>1.35477697827258E-2</v>
          </cell>
          <cell r="N974">
            <v>1.5738660500491702E-2</v>
          </cell>
          <cell r="O974">
            <v>2.16844833770348E-2</v>
          </cell>
        </row>
        <row r="975">
          <cell r="A975" t="str">
            <v>RHEM-SHLTHCHPNGA</v>
          </cell>
          <cell r="B975" t="str">
            <v>VAR_cap</v>
          </cell>
          <cell r="C975" t="str">
            <v>-</v>
          </cell>
          <cell r="D975">
            <v>6.8014194514838403E-3</v>
          </cell>
          <cell r="E975">
            <v>1.9529893944714247E-4</v>
          </cell>
          <cell r="F975">
            <v>2.1565299228650709E-2</v>
          </cell>
          <cell r="G975">
            <v>2.0860667512310829E-2</v>
          </cell>
          <cell r="H975">
            <v>1.9990462531070487E-2</v>
          </cell>
          <cell r="I975">
            <v>8.7279714606399994E-3</v>
          </cell>
          <cell r="L975">
            <v>4.1783839518620023E-3</v>
          </cell>
          <cell r="M975">
            <v>1.5441057913423571E-2</v>
          </cell>
          <cell r="N975">
            <v>2.1989062142488001E-2</v>
          </cell>
          <cell r="O975">
            <v>3.0714968300167601E-2</v>
          </cell>
        </row>
        <row r="976">
          <cell r="A976" t="str">
            <v>D-RHES_SOLELC</v>
          </cell>
          <cell r="B976" t="str">
            <v>VAR_fout</v>
          </cell>
          <cell r="C976" t="str">
            <v>RHES_ELC</v>
          </cell>
          <cell r="D976">
            <v>1.3919338307544367</v>
          </cell>
          <cell r="E976">
            <v>1.5150966927862561</v>
          </cell>
          <cell r="F976">
            <v>3.8132044348411904</v>
          </cell>
          <cell r="G976">
            <v>5.8429727267721479</v>
          </cell>
          <cell r="H976">
            <v>7.0642745633020194</v>
          </cell>
          <cell r="I976">
            <v>10.066588769646609</v>
          </cell>
          <cell r="J976">
            <v>15.662021952078478</v>
          </cell>
          <cell r="K976">
            <v>18.243977308809502</v>
          </cell>
          <cell r="L976">
            <v>17.810712605778253</v>
          </cell>
          <cell r="M976">
            <v>18.80017108825821</v>
          </cell>
          <cell r="N976">
            <v>19.123414203885151</v>
          </cell>
          <cell r="O976">
            <v>19.288432999961106</v>
          </cell>
        </row>
        <row r="977">
          <cell r="A977" t="str">
            <v>D-RHES_SOLELC</v>
          </cell>
          <cell r="B977" t="str">
            <v>VAR_fout</v>
          </cell>
          <cell r="C977" t="str">
            <v>ELC5</v>
          </cell>
          <cell r="D977">
            <v>0.74300525798022532</v>
          </cell>
          <cell r="E977">
            <v>1.8755972318498828</v>
          </cell>
          <cell r="F977">
            <v>7.0272925975049807</v>
          </cell>
          <cell r="G977">
            <v>13.046112697558765</v>
          </cell>
          <cell r="H977">
            <v>12.773994764021568</v>
          </cell>
          <cell r="I977">
            <v>10.681555131826132</v>
          </cell>
          <cell r="J977">
            <v>18.328068307752634</v>
          </cell>
          <cell r="K977">
            <v>19.319730675504321</v>
          </cell>
          <cell r="L977">
            <v>20.69493703825804</v>
          </cell>
          <cell r="M977">
            <v>21.547448626385243</v>
          </cell>
          <cell r="N977">
            <v>23.327665088247659</v>
          </cell>
          <cell r="O977">
            <v>25.303671621949746</v>
          </cell>
        </row>
        <row r="978">
          <cell r="A978" t="str">
            <v>D-RHES_SOLELC</v>
          </cell>
          <cell r="B978" t="str">
            <v>VAR_fin</v>
          </cell>
          <cell r="C978" t="str">
            <v>RHES_SOL_ELC</v>
          </cell>
          <cell r="D978">
            <v>2.1349390887346629</v>
          </cell>
          <cell r="E978">
            <v>3.3906654282828832</v>
          </cell>
          <cell r="F978">
            <v>10.840497032346189</v>
          </cell>
          <cell r="G978">
            <v>18.889085424330919</v>
          </cell>
          <cell r="H978">
            <v>19.838269327323577</v>
          </cell>
          <cell r="I978">
            <v>20.748143901472744</v>
          </cell>
          <cell r="J978">
            <v>33.990090259831106</v>
          </cell>
          <cell r="K978">
            <v>37.563707984313822</v>
          </cell>
          <cell r="L978">
            <v>38.505649644036303</v>
          </cell>
          <cell r="M978">
            <v>40.347619714643471</v>
          </cell>
          <cell r="N978">
            <v>42.451079292132739</v>
          </cell>
          <cell r="O978">
            <v>44.592104621910828</v>
          </cell>
        </row>
        <row r="979">
          <cell r="A979" t="str">
            <v>D-DH2</v>
          </cell>
          <cell r="B979" t="str">
            <v>VAR_fout</v>
          </cell>
          <cell r="C979" t="str">
            <v>H2</v>
          </cell>
          <cell r="G979">
            <v>1.8334717222706699E-5</v>
          </cell>
          <cell r="H979">
            <v>1.5807075400265202E-4</v>
          </cell>
          <cell r="I979">
            <v>2.5745011178102226</v>
          </cell>
          <cell r="J979">
            <v>2.9570828411777188</v>
          </cell>
          <cell r="K979">
            <v>3.0405477659512221</v>
          </cell>
          <cell r="L979">
            <v>3.0405509046885428</v>
          </cell>
          <cell r="M979">
            <v>3.0405548160910914</v>
          </cell>
          <cell r="N979">
            <v>3.0405587723741276</v>
          </cell>
          <cell r="O979">
            <v>3.0405741702822935</v>
          </cell>
        </row>
        <row r="980">
          <cell r="A980" t="str">
            <v>D-DH2</v>
          </cell>
          <cell r="B980" t="str">
            <v>VAR_fin</v>
          </cell>
          <cell r="C980" t="str">
            <v>H2_E</v>
          </cell>
          <cell r="G980">
            <v>1.8519916386572436E-5</v>
          </cell>
          <cell r="H980">
            <v>1.5966742828550708E-4</v>
          </cell>
          <cell r="I980">
            <v>2.6005061796062847</v>
          </cell>
          <cell r="J980">
            <v>2.9869523648259801</v>
          </cell>
          <cell r="K980">
            <v>3.071260369647697</v>
          </cell>
          <cell r="L980">
            <v>3.0712635400894341</v>
          </cell>
          <cell r="M980">
            <v>3.0712674910011013</v>
          </cell>
          <cell r="N980">
            <v>3.0712714872465949</v>
          </cell>
          <cell r="O980">
            <v>3.0712870406891848</v>
          </cell>
        </row>
        <row r="981">
          <cell r="A981" t="str">
            <v>D-DH2</v>
          </cell>
          <cell r="B981" t="str">
            <v>VAR_ncap</v>
          </cell>
          <cell r="C981" t="str">
            <v>-</v>
          </cell>
          <cell r="G981">
            <v>2.6287318038317498E-4</v>
          </cell>
          <cell r="H981">
            <v>2.5360965984237601E-4</v>
          </cell>
          <cell r="I981">
            <v>0.34550721307985299</v>
          </cell>
          <cell r="J981">
            <v>5.1361481460719602E-2</v>
          </cell>
          <cell r="K981">
            <v>1.1375697649610101E-2</v>
          </cell>
          <cell r="L981">
            <v>4.6946922862963397E-5</v>
          </cell>
          <cell r="M981">
            <v>2.8681586064197099E-4</v>
          </cell>
          <cell r="N981">
            <v>1.06574885875612E-4</v>
          </cell>
          <cell r="O981">
            <v>1.31263577615981E-3</v>
          </cell>
        </row>
        <row r="982">
          <cell r="A982" t="str">
            <v>D-DH2</v>
          </cell>
          <cell r="B982" t="str">
            <v>VAR_cap</v>
          </cell>
          <cell r="C982" t="str">
            <v>-</v>
          </cell>
          <cell r="G982">
            <v>2.6287318038317498E-4</v>
          </cell>
          <cell r="H982">
            <v>5.1648284022555099E-4</v>
          </cell>
          <cell r="I982">
            <v>0.34602369592007898</v>
          </cell>
          <cell r="J982">
            <v>0.39738517738079798</v>
          </cell>
          <cell r="K982">
            <v>0.40876087503040798</v>
          </cell>
          <cell r="L982">
            <v>0.40880782195327098</v>
          </cell>
          <cell r="M982">
            <v>0.40909463781391298</v>
          </cell>
          <cell r="N982">
            <v>0.40911787830278301</v>
          </cell>
          <cell r="O982">
            <v>0.41025097529556598</v>
          </cell>
        </row>
        <row r="983">
          <cell r="A983" t="str">
            <v>ITOT-SWHHFOBR</v>
          </cell>
          <cell r="B983" t="str">
            <v>VAR_fout</v>
          </cell>
          <cell r="C983" t="str">
            <v>ITOT-SWH</v>
          </cell>
          <cell r="D983">
            <v>1.8458463447670981</v>
          </cell>
          <cell r="E983">
            <v>1.845833353698018</v>
          </cell>
          <cell r="F983">
            <v>1.0146394924794288E-2</v>
          </cell>
          <cell r="G983">
            <v>2.2563429233831167E-3</v>
          </cell>
          <cell r="H983">
            <v>3.1450489485665978E-3</v>
          </cell>
          <cell r="I983">
            <v>5.8055649826043113E-3</v>
          </cell>
          <cell r="J983">
            <v>2.7522281171783979E-3</v>
          </cell>
        </row>
        <row r="984">
          <cell r="A984" t="str">
            <v>ITOT-SWHHFOBR</v>
          </cell>
          <cell r="B984" t="str">
            <v>VAR_fout</v>
          </cell>
          <cell r="C984" t="str">
            <v>CO2_I</v>
          </cell>
          <cell r="D984">
            <v>210.21285789915501</v>
          </cell>
          <cell r="E984">
            <v>209.30589534606801</v>
          </cell>
          <cell r="F984">
            <v>1.1431512160353501</v>
          </cell>
          <cell r="G984">
            <v>0.251521397177706</v>
          </cell>
          <cell r="H984">
            <v>0.34691559715588199</v>
          </cell>
          <cell r="I984">
            <v>0.63374588504062701</v>
          </cell>
          <cell r="J984">
            <v>0.29735552401681897</v>
          </cell>
        </row>
        <row r="985">
          <cell r="A985" t="str">
            <v>ITOT-SWHHFOBR</v>
          </cell>
          <cell r="B985" t="str">
            <v>VAR_fin</v>
          </cell>
          <cell r="C985" t="str">
            <v>IHFO</v>
          </cell>
          <cell r="D985">
            <v>2.7300371155734506</v>
          </cell>
          <cell r="E985">
            <v>2.718258381117765</v>
          </cell>
          <cell r="F985">
            <v>1.4846119688770792E-2</v>
          </cell>
          <cell r="G985">
            <v>3.2665116516585116E-3</v>
          </cell>
          <cell r="H985">
            <v>4.5053973656608093E-3</v>
          </cell>
          <cell r="I985">
            <v>8.2304660394886663E-3</v>
          </cell>
          <cell r="J985">
            <v>3.8617600521664861E-3</v>
          </cell>
        </row>
        <row r="986">
          <cell r="A986" t="str">
            <v>ITOT-SWHHFOBR</v>
          </cell>
          <cell r="B986" t="str">
            <v>VAR_ncap</v>
          </cell>
          <cell r="C986" t="str">
            <v>-</v>
          </cell>
          <cell r="D986">
            <v>4.9577108343577796E-3</v>
          </cell>
          <cell r="E986">
            <v>1.7484589732500201E-4</v>
          </cell>
          <cell r="F986">
            <v>9.97201333830982E-5</v>
          </cell>
          <cell r="G986">
            <v>6.4175583204631494E-5</v>
          </cell>
          <cell r="H986">
            <v>2.1136459797942299E-4</v>
          </cell>
          <cell r="I986">
            <v>3.4286406712132398E-4</v>
          </cell>
          <cell r="J986">
            <v>7.0593854710168194E-5</v>
          </cell>
          <cell r="K986">
            <v>1.7805534291975799E-7</v>
          </cell>
          <cell r="L986">
            <v>2.14003253153242E-7</v>
          </cell>
          <cell r="M986">
            <v>2.21306346720847E-7</v>
          </cell>
          <cell r="N986">
            <v>1.5497326062568099E-7</v>
          </cell>
          <cell r="O986">
            <v>1.13096165139408E-7</v>
          </cell>
        </row>
        <row r="987">
          <cell r="A987" t="str">
            <v>ITOT-SWHHFOBR</v>
          </cell>
          <cell r="B987" t="str">
            <v>VAR_cap</v>
          </cell>
          <cell r="C987" t="str">
            <v>-</v>
          </cell>
          <cell r="D987">
            <v>0.10567471083435778</v>
          </cell>
          <cell r="E987">
            <v>0.1057966713156767</v>
          </cell>
          <cell r="F987">
            <v>9.5939504342387738E-4</v>
          </cell>
          <cell r="G987">
            <v>2.1172330164551112E-4</v>
          </cell>
          <cell r="H987">
            <v>2.9578601481375713E-4</v>
          </cell>
          <cell r="I987">
            <v>5.4646258406633702E-4</v>
          </cell>
          <cell r="J987">
            <v>2.5833139961870704E-4</v>
          </cell>
          <cell r="K987">
            <v>3.1105436554994866E-8</v>
          </cell>
          <cell r="L987">
            <v>2.4360625013004423E-8</v>
          </cell>
          <cell r="M987">
            <v>3.0776287133727066E-8</v>
          </cell>
          <cell r="N987">
            <v>2.7557486089890951E-8</v>
          </cell>
          <cell r="O987">
            <v>3.9912201097959024E-8</v>
          </cell>
        </row>
        <row r="988">
          <cell r="A988" t="str">
            <v>RHNM-SHCONBR2</v>
          </cell>
          <cell r="B988" t="str">
            <v>VAR_ncap</v>
          </cell>
          <cell r="C988" t="str">
            <v>-</v>
          </cell>
          <cell r="H988">
            <v>1.83698299232706E-7</v>
          </cell>
        </row>
        <row r="989">
          <cell r="A989" t="str">
            <v>RHNM-SHCONBR2</v>
          </cell>
          <cell r="B989" t="str">
            <v>VAR_cap</v>
          </cell>
          <cell r="C989" t="str">
            <v>-</v>
          </cell>
          <cell r="H989">
            <v>1.83698299232706E-7</v>
          </cell>
          <cell r="I989">
            <v>1.83698299232706E-7</v>
          </cell>
          <cell r="J989">
            <v>1.83698299232706E-7</v>
          </cell>
          <cell r="K989">
            <v>1.83698299232706E-7</v>
          </cell>
          <cell r="L989">
            <v>1.83698299232706E-7</v>
          </cell>
          <cell r="M989">
            <v>1.83698299232706E-7</v>
          </cell>
          <cell r="N989">
            <v>3.2536996059884602E-8</v>
          </cell>
        </row>
        <row r="990">
          <cell r="A990" t="str">
            <v>RHSA-WHSTG-ELCHP</v>
          </cell>
          <cell r="B990" t="str">
            <v>VAR_fout</v>
          </cell>
          <cell r="C990" t="str">
            <v>RHSA-WHAELCH</v>
          </cell>
          <cell r="F990">
            <v>0.89206798711431101</v>
          </cell>
          <cell r="G990">
            <v>1.2573669313787008</v>
          </cell>
          <cell r="H990">
            <v>2.2491648080518227</v>
          </cell>
          <cell r="I990">
            <v>2.3459442123054921</v>
          </cell>
          <cell r="J990">
            <v>2.4415895512289749</v>
          </cell>
          <cell r="K990">
            <v>2.626012441704094</v>
          </cell>
          <cell r="L990">
            <v>2.5049460349440875</v>
          </cell>
          <cell r="M990">
            <v>2.6625465796788075</v>
          </cell>
          <cell r="N990">
            <v>2.289193857808947</v>
          </cell>
          <cell r="O990">
            <v>2.4303182934121454</v>
          </cell>
        </row>
        <row r="991">
          <cell r="A991" t="str">
            <v>RHSA-WHSTG-ELCHP</v>
          </cell>
          <cell r="B991" t="str">
            <v>VAR_fin</v>
          </cell>
          <cell r="C991" t="str">
            <v>RHSA-WHAELCH</v>
          </cell>
          <cell r="F991">
            <v>0.89210126935454948</v>
          </cell>
          <cell r="G991">
            <v>1.2574216114744254</v>
          </cell>
          <cell r="H991">
            <v>2.2492443103053348</v>
          </cell>
          <cell r="I991">
            <v>2.3460415470152558</v>
          </cell>
          <cell r="J991">
            <v>2.4416836869857681</v>
          </cell>
          <cell r="K991">
            <v>2.6261164634164036</v>
          </cell>
          <cell r="L991">
            <v>2.5050493583288627</v>
          </cell>
          <cell r="M991">
            <v>2.6626650325189201</v>
          </cell>
          <cell r="N991">
            <v>2.2892985040202176</v>
          </cell>
          <cell r="O991">
            <v>2.4304292484122954</v>
          </cell>
        </row>
        <row r="992">
          <cell r="A992" t="str">
            <v>RHSA-WHSTG-ELCHP</v>
          </cell>
          <cell r="B992" t="str">
            <v>VAR_ncap</v>
          </cell>
          <cell r="C992" t="str">
            <v>-</v>
          </cell>
          <cell r="D992">
            <v>3.6454406892442399E-2</v>
          </cell>
          <cell r="E992">
            <v>2.19643499411242E-2</v>
          </cell>
          <cell r="F992">
            <v>2.3922076901222899E-2</v>
          </cell>
          <cell r="G992">
            <v>5.0964543842772402E-2</v>
          </cell>
          <cell r="H992">
            <v>0.118083946238996</v>
          </cell>
          <cell r="I992">
            <v>0.10723563964714999</v>
          </cell>
          <cell r="J992">
            <v>4.2691104155704797E-2</v>
          </cell>
          <cell r="K992">
            <v>0.120919556744264</v>
          </cell>
          <cell r="L992">
            <v>0.118845681388604</v>
          </cell>
          <cell r="M992">
            <v>7.3505999749014797E-2</v>
          </cell>
          <cell r="N992">
            <v>9.6657531780323297E-2</v>
          </cell>
          <cell r="O992">
            <v>0.130065075361389</v>
          </cell>
        </row>
        <row r="993">
          <cell r="A993" t="str">
            <v>RHSA-WHSTG-ELCHP</v>
          </cell>
          <cell r="B993" t="str">
            <v>VAR_cap</v>
          </cell>
          <cell r="C993" t="str">
            <v>-</v>
          </cell>
          <cell r="D993">
            <v>3.645564642184549E-2</v>
          </cell>
          <cell r="E993">
            <v>5.7928038599759785E-2</v>
          </cell>
          <cell r="F993">
            <v>8.1714957307740935E-2</v>
          </cell>
          <cell r="G993">
            <v>0.13252103676278473</v>
          </cell>
          <cell r="H993">
            <v>0.21265853284647976</v>
          </cell>
          <cell r="I993">
            <v>0.27106578391309921</v>
          </cell>
          <cell r="J993">
            <v>0.26756521203911932</v>
          </cell>
          <cell r="K993">
            <v>0.26977577993075974</v>
          </cell>
          <cell r="L993">
            <v>0.29162064209086452</v>
          </cell>
          <cell r="M993">
            <v>0.31134922872160109</v>
          </cell>
          <cell r="N993">
            <v>0.27031649781929312</v>
          </cell>
          <cell r="O993">
            <v>0.29826756671629812</v>
          </cell>
        </row>
        <row r="994">
          <cell r="A994" t="str">
            <v>RHNM-SHCONBR3</v>
          </cell>
          <cell r="B994" t="str">
            <v>VAR_ncap</v>
          </cell>
          <cell r="C994" t="str">
            <v>-</v>
          </cell>
          <cell r="G994">
            <v>1.5336957820435401E-7</v>
          </cell>
        </row>
        <row r="995">
          <cell r="A995" t="str">
            <v>RHNM-SHCONBR3</v>
          </cell>
          <cell r="B995" t="str">
            <v>VAR_cap</v>
          </cell>
          <cell r="C995" t="str">
            <v>-</v>
          </cell>
          <cell r="G995">
            <v>1.5336957820435401E-7</v>
          </cell>
          <cell r="H995">
            <v>1.5336957820435401E-7</v>
          </cell>
          <cell r="I995">
            <v>1.5336957820435401E-7</v>
          </cell>
          <cell r="J995">
            <v>1.5336957820435401E-7</v>
          </cell>
          <cell r="K995">
            <v>1.5336957820435401E-7</v>
          </cell>
          <cell r="L995">
            <v>1.1222002283019399E-7</v>
          </cell>
        </row>
        <row r="996">
          <cell r="A996" t="str">
            <v>ITOT-SWHSTG-ELCHP</v>
          </cell>
          <cell r="B996" t="str">
            <v>VAR_fout</v>
          </cell>
          <cell r="C996" t="str">
            <v>ITOT-SWHAELCH</v>
          </cell>
          <cell r="D996">
            <v>1.3035617619158707E-5</v>
          </cell>
          <cell r="E996">
            <v>1.5653556678550171E-5</v>
          </cell>
          <cell r="F996">
            <v>1.3246551016742122E-2</v>
          </cell>
          <cell r="G996">
            <v>3.9835366601407721E-3</v>
          </cell>
          <cell r="H996">
            <v>8.1632468714625765E-3</v>
          </cell>
          <cell r="I996">
            <v>1.1420758050561324E-2</v>
          </cell>
          <cell r="J996">
            <v>0.52455521471023137</v>
          </cell>
          <cell r="K996">
            <v>0.27185535553275941</v>
          </cell>
          <cell r="L996">
            <v>1.3231892514274293</v>
          </cell>
          <cell r="M996">
            <v>0.12175564478465808</v>
          </cell>
          <cell r="N996">
            <v>1.0371617215293596</v>
          </cell>
          <cell r="O996">
            <v>1.3982528867927837</v>
          </cell>
        </row>
        <row r="997">
          <cell r="A997" t="str">
            <v>ITOT-SWHSTG-ELCHP</v>
          </cell>
          <cell r="B997" t="str">
            <v>VAR_fin</v>
          </cell>
          <cell r="C997" t="str">
            <v>ITOT-SWHAELCH</v>
          </cell>
          <cell r="D997">
            <v>1.939039164164895E-5</v>
          </cell>
          <cell r="E997">
            <v>2.1677147855417687E-5</v>
          </cell>
          <cell r="F997">
            <v>1.7112662615385372E-2</v>
          </cell>
          <cell r="G997">
            <v>5.0109305687545125E-3</v>
          </cell>
          <cell r="H997">
            <v>9.9366642810193636E-3</v>
          </cell>
          <cell r="I997">
            <v>1.3487430351115192E-2</v>
          </cell>
          <cell r="J997">
            <v>0.59955322189035942</v>
          </cell>
          <cell r="K997">
            <v>0.30212683419799236</v>
          </cell>
          <cell r="L997">
            <v>1.4702814724895865</v>
          </cell>
          <cell r="M997">
            <v>0.13535808205135211</v>
          </cell>
          <cell r="N997">
            <v>1.1524722484762271</v>
          </cell>
          <cell r="O997">
            <v>1.5536856006310256</v>
          </cell>
        </row>
        <row r="998">
          <cell r="A998" t="str">
            <v>ITOT-SWHSTG-ELCHP</v>
          </cell>
          <cell r="B998" t="str">
            <v>VAR_ncap</v>
          </cell>
          <cell r="C998" t="str">
            <v>-</v>
          </cell>
          <cell r="D998">
            <v>2.0999904589499602E-2</v>
          </cell>
          <cell r="E998">
            <v>1.5676884879895899E-4</v>
          </cell>
          <cell r="F998">
            <v>2.7588275836883499E-2</v>
          </cell>
          <cell r="G998">
            <v>3.1317057984828402E-2</v>
          </cell>
          <cell r="H998">
            <v>3.6530616105278198E-2</v>
          </cell>
          <cell r="I998">
            <v>5.6770656124835298E-2</v>
          </cell>
          <cell r="J998">
            <v>5.4525593592348598E-2</v>
          </cell>
          <cell r="K998">
            <v>6.9178957196380897E-2</v>
          </cell>
          <cell r="L998">
            <v>4.6696689537692702E-2</v>
          </cell>
          <cell r="M998">
            <v>5.5760960826195298E-2</v>
          </cell>
          <cell r="N998">
            <v>7.1072016236157207E-2</v>
          </cell>
          <cell r="O998">
            <v>4.3799648045513499E-2</v>
          </cell>
        </row>
        <row r="999">
          <cell r="A999" t="str">
            <v>ITOT-SWHSTG-ELCHP</v>
          </cell>
          <cell r="B999" t="str">
            <v>VAR_cap</v>
          </cell>
          <cell r="C999" t="str">
            <v>-</v>
          </cell>
          <cell r="D999">
            <v>2.0999904589499602E-2</v>
          </cell>
          <cell r="E999">
            <v>1.8144732309314189E-2</v>
          </cell>
          <cell r="F999">
            <v>4.5652620521915113E-2</v>
          </cell>
          <cell r="G999">
            <v>7.6835828488916513E-2</v>
          </cell>
          <cell r="H999">
            <v>9.9223888863426965E-2</v>
          </cell>
          <cell r="I999">
            <v>0.12384262570518689</v>
          </cell>
          <cell r="J999">
            <v>0.14735118937051872</v>
          </cell>
          <cell r="K999">
            <v>0.17931799386293409</v>
          </cell>
          <cell r="L999">
            <v>0.16995458800679447</v>
          </cell>
          <cell r="M999">
            <v>0.16962074406031166</v>
          </cell>
          <cell r="N999">
            <v>0.16834732699494831</v>
          </cell>
          <cell r="O999">
            <v>0.16843140857443945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RHNS_LTH_CHPWOD_ON</v>
          </cell>
          <cell r="D1000">
            <v>1.7516060331226197E-5</v>
          </cell>
          <cell r="E1000">
            <v>4.4051469500208724E-6</v>
          </cell>
          <cell r="G1000">
            <v>4.9535415222714376E-3</v>
          </cell>
          <cell r="H1000">
            <v>1.1658429588752029E-2</v>
          </cell>
          <cell r="I1000">
            <v>1.8506190585197618E-2</v>
          </cell>
          <cell r="J1000">
            <v>1.5463625406039962E-2</v>
          </cell>
          <cell r="K1000">
            <v>2.3511819640585751E-2</v>
          </cell>
          <cell r="L1000">
            <v>1.254805804719159E-2</v>
          </cell>
          <cell r="M1000">
            <v>1.5451268591857126E-2</v>
          </cell>
          <cell r="N1000">
            <v>1.0489007311180496E-2</v>
          </cell>
          <cell r="O1000">
            <v>1.6629324965319801E-2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RHSA_LTH</v>
          </cell>
          <cell r="D1001">
            <v>2.1890556496257031E-6</v>
          </cell>
          <cell r="E1001">
            <v>1.9965310111834438E-5</v>
          </cell>
          <cell r="F1001">
            <v>2.1995405828133291E-5</v>
          </cell>
          <cell r="G1001">
            <v>6.1170347045264378E-5</v>
          </cell>
          <cell r="H1001">
            <v>9.5603278078198122E-5</v>
          </cell>
          <cell r="I1001">
            <v>1.8439134258233735E-3</v>
          </cell>
          <cell r="J1001">
            <v>1.3549424657866333E-3</v>
          </cell>
          <cell r="K1001">
            <v>6.2113690666571397E-4</v>
          </cell>
          <cell r="L1001">
            <v>1.777676711923285E-3</v>
          </cell>
          <cell r="M1001">
            <v>6.9197911951196479E-4</v>
          </cell>
          <cell r="N1001">
            <v>1.7645725882669758E-3</v>
          </cell>
          <cell r="O1001">
            <v>3.1239467192065353E-3</v>
          </cell>
        </row>
        <row r="1002">
          <cell r="A1002" t="str">
            <v>D-RHNS_LTH_CHPWOD</v>
          </cell>
          <cell r="B1002" t="str">
            <v>VAR_fout</v>
          </cell>
          <cell r="C1002" t="str">
            <v>LTH</v>
          </cell>
          <cell r="E1002">
            <v>1.1679148641437488E-5</v>
          </cell>
          <cell r="F1002">
            <v>1.1788230848245172E-5</v>
          </cell>
          <cell r="G1002">
            <v>2.7682768514650084E-5</v>
          </cell>
          <cell r="H1002">
            <v>3.5465413619715322E-5</v>
          </cell>
          <cell r="I1002">
            <v>5.3094059913793975E-5</v>
          </cell>
          <cell r="J1002">
            <v>6.0350752600503527E-5</v>
          </cell>
          <cell r="K1002">
            <v>6.825135983543629E-5</v>
          </cell>
          <cell r="L1002">
            <v>5.5826593682112867E-5</v>
          </cell>
          <cell r="M1002">
            <v>6.520651750479829E-5</v>
          </cell>
          <cell r="N1002">
            <v>5.913655803126977E-5</v>
          </cell>
          <cell r="O1002">
            <v>8.9750543781043251E-5</v>
          </cell>
        </row>
        <row r="1003">
          <cell r="A1003" t="str">
            <v>D-RHNS_LTH_CHPWOD</v>
          </cell>
          <cell r="B1003" t="str">
            <v>VAR_fin</v>
          </cell>
          <cell r="C1003" t="str">
            <v>RHNS_LTH_CHPWOD</v>
          </cell>
          <cell r="D1003">
            <v>1.9705115980851898E-5</v>
          </cell>
          <cell r="E1003">
            <v>3.6049605703292799E-5</v>
          </cell>
          <cell r="F1003">
            <v>3.3783636676378466E-5</v>
          </cell>
          <cell r="G1003">
            <v>5.0423946378313454E-3</v>
          </cell>
          <cell r="H1003">
            <v>1.1789498280449945E-2</v>
          </cell>
          <cell r="I1003">
            <v>2.040319807093478E-2</v>
          </cell>
          <cell r="J1003">
            <v>1.68789186244271E-2</v>
          </cell>
          <cell r="K1003">
            <v>2.4201207907086898E-2</v>
          </cell>
          <cell r="L1003">
            <v>1.4381561352796985E-2</v>
          </cell>
          <cell r="M1003">
            <v>1.6208454228873893E-2</v>
          </cell>
          <cell r="N1003">
            <v>1.231271645747874E-2</v>
          </cell>
          <cell r="O1003">
            <v>1.9843022228307375E-2</v>
          </cell>
        </row>
        <row r="1004">
          <cell r="A1004" t="str">
            <v>RHNM-SHCONBR4</v>
          </cell>
          <cell r="B1004" t="str">
            <v>VAR_ncap</v>
          </cell>
          <cell r="C1004" t="str">
            <v>-</v>
          </cell>
          <cell r="F1004">
            <v>1.17988911894129E-7</v>
          </cell>
        </row>
        <row r="1005">
          <cell r="A1005" t="str">
            <v>RHNM-SHCONBR4</v>
          </cell>
          <cell r="B1005" t="str">
            <v>VAR_cap</v>
          </cell>
          <cell r="C1005" t="str">
            <v>-</v>
          </cell>
          <cell r="F1005">
            <v>1.17988911894129E-7</v>
          </cell>
          <cell r="G1005">
            <v>1.17988911894129E-7</v>
          </cell>
          <cell r="H1005">
            <v>1.17988911894129E-7</v>
          </cell>
          <cell r="I1005">
            <v>1.17988911894129E-7</v>
          </cell>
          <cell r="J1005">
            <v>1.17988911894129E-7</v>
          </cell>
          <cell r="K1005">
            <v>1.17988911894129E-7</v>
          </cell>
          <cell r="L1005">
            <v>3.5816772542599303E-8</v>
          </cell>
        </row>
        <row r="1006">
          <cell r="A1006" t="str">
            <v>D-SBIO</v>
          </cell>
          <cell r="B1006" t="str">
            <v>VAR_fout</v>
          </cell>
          <cell r="C1006" t="str">
            <v>SBIO</v>
          </cell>
          <cell r="D1006">
            <v>4.0477806904984392</v>
          </cell>
          <cell r="E1006">
            <v>4.587559599016978</v>
          </cell>
          <cell r="F1006">
            <v>4.3773231798064165</v>
          </cell>
          <cell r="G1006">
            <v>4.5058423025410939</v>
          </cell>
          <cell r="H1006">
            <v>4.9106621445537124</v>
          </cell>
          <cell r="I1006">
            <v>6.6921229545541321</v>
          </cell>
          <cell r="J1006">
            <v>6.6921329323059675</v>
          </cell>
          <cell r="K1006">
            <v>6.6921402724736172</v>
          </cell>
          <cell r="L1006">
            <v>6.6921893157054724</v>
          </cell>
          <cell r="M1006">
            <v>6.6924184629315553</v>
          </cell>
          <cell r="N1006">
            <v>7.345386019751615</v>
          </cell>
          <cell r="O1006">
            <v>7.3483322296884435</v>
          </cell>
        </row>
        <row r="1007">
          <cell r="A1007" t="str">
            <v>D-SBIO</v>
          </cell>
          <cell r="B1007" t="str">
            <v>VAR_fin</v>
          </cell>
          <cell r="C1007" t="str">
            <v>BIO</v>
          </cell>
          <cell r="D1007">
            <v>4.0477806904984392</v>
          </cell>
          <cell r="E1007">
            <v>4.587559599016978</v>
          </cell>
          <cell r="F1007">
            <v>4.3773231798064165</v>
          </cell>
          <cell r="G1007">
            <v>4.5058423025410939</v>
          </cell>
          <cell r="H1007">
            <v>4.9106621445537124</v>
          </cell>
          <cell r="I1007">
            <v>6.6921229545541321</v>
          </cell>
          <cell r="J1007">
            <v>6.6921329323059675</v>
          </cell>
          <cell r="K1007">
            <v>6.6921402724736172</v>
          </cell>
          <cell r="L1007">
            <v>6.6921893157054724</v>
          </cell>
          <cell r="M1007">
            <v>6.6924184629315553</v>
          </cell>
          <cell r="N1007">
            <v>7.345386019751615</v>
          </cell>
          <cell r="O1007">
            <v>7.3483322296884435</v>
          </cell>
        </row>
        <row r="1008">
          <cell r="A1008" t="str">
            <v>RHEM-SHDEM</v>
          </cell>
          <cell r="B1008" t="str">
            <v>VAR_fout</v>
          </cell>
          <cell r="C1008" t="str">
            <v>RHEM-SHD</v>
          </cell>
          <cell r="D1008">
            <v>66.986774791699034</v>
          </cell>
          <cell r="E1008">
            <v>66.832236554610816</v>
          </cell>
          <cell r="F1008">
            <v>66.89351301888513</v>
          </cell>
          <cell r="G1008">
            <v>65.75912460796016</v>
          </cell>
          <cell r="H1008">
            <v>65.029824014067131</v>
          </cell>
          <cell r="I1008">
            <v>64.496684553178937</v>
          </cell>
          <cell r="J1008">
            <v>63.191765114852537</v>
          </cell>
          <cell r="K1008">
            <v>62.757584661612597</v>
          </cell>
          <cell r="L1008">
            <v>60.714862081499298</v>
          </cell>
          <cell r="M1008">
            <v>58.670602785372012</v>
          </cell>
          <cell r="N1008">
            <v>58.688826299205019</v>
          </cell>
          <cell r="O1008">
            <v>49.554861160532084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RHEM-SHNST</v>
          </cell>
          <cell r="D1009">
            <v>5.0958147599759404E-3</v>
          </cell>
          <cell r="E1009">
            <v>2.0273889875960306E-4</v>
          </cell>
          <cell r="F1009">
            <v>8.1275232696839134E-3</v>
          </cell>
          <cell r="G1009">
            <v>5.1522485374385918E-3</v>
          </cell>
          <cell r="H1009">
            <v>7.0601694692207359E-3</v>
          </cell>
          <cell r="I1009">
            <v>5.5338237222183201E-3</v>
          </cell>
          <cell r="J1009">
            <v>1.073226411158424E-2</v>
          </cell>
          <cell r="K1009">
            <v>6.8919727977090318E-4</v>
          </cell>
          <cell r="L1009">
            <v>4.5875461066595749E-3</v>
          </cell>
          <cell r="M1009">
            <v>8.9032273052010343E-3</v>
          </cell>
          <cell r="N1009">
            <v>4.290104514442148E-3</v>
          </cell>
          <cell r="O1009">
            <v>3.6118101247929295E-2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RHEM-SHPLT</v>
          </cell>
          <cell r="D1010">
            <v>1.3959501280776558</v>
          </cell>
          <cell r="E1010">
            <v>1.607356430340092</v>
          </cell>
          <cell r="F1010">
            <v>1.6019286536661475</v>
          </cell>
          <cell r="G1010">
            <v>1.6037314489736494</v>
          </cell>
          <cell r="H1010">
            <v>1.6027126194273416</v>
          </cell>
          <cell r="I1010">
            <v>1.6036952550754271</v>
          </cell>
          <cell r="J1010">
            <v>1.6011634698645247</v>
          </cell>
          <cell r="K1010">
            <v>1.6066948343579925</v>
          </cell>
          <cell r="L1010">
            <v>1.6046590869722179</v>
          </cell>
          <cell r="M1010">
            <v>1.6000440441562418</v>
          </cell>
          <cell r="N1010">
            <v>1.6052954935125439</v>
          </cell>
          <cell r="O1010">
            <v>1.5653257441667174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RHEM-SHNGAH</v>
          </cell>
          <cell r="D1011">
            <v>3.0040405314842927E-3</v>
          </cell>
          <cell r="E1011">
            <v>2.1427503605659235E-4</v>
          </cell>
          <cell r="F1011">
            <v>2.0991047292967104E-2</v>
          </cell>
          <cell r="G1011">
            <v>2.0307803180848266E-2</v>
          </cell>
          <cell r="H1011">
            <v>0.21992124677735689</v>
          </cell>
          <cell r="I1011">
            <v>0.22796361507041929</v>
          </cell>
          <cell r="J1011">
            <v>3.027359766878889</v>
          </cell>
          <cell r="K1011">
            <v>3.3605463546387773</v>
          </cell>
          <cell r="L1011">
            <v>3.3574504599257757</v>
          </cell>
          <cell r="M1011">
            <v>3.3505448767298653</v>
          </cell>
          <cell r="N1011">
            <v>3.3580747077063586</v>
          </cell>
          <cell r="O1011">
            <v>3.3016980103148188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RHEM-SHLTHC-WOD</v>
          </cell>
          <cell r="D1012">
            <v>3.9645849607610759E-3</v>
          </cell>
          <cell r="E1012">
            <v>1.2644891620670716E-4</v>
          </cell>
          <cell r="G1012">
            <v>1.1543596514602046E-2</v>
          </cell>
          <cell r="H1012">
            <v>2.4319238223459109E-2</v>
          </cell>
          <cell r="I1012">
            <v>0.16639015456487141</v>
          </cell>
          <cell r="J1012">
            <v>0.32544635981635184</v>
          </cell>
          <cell r="K1012">
            <v>0.53455427739730654</v>
          </cell>
          <cell r="L1012">
            <v>0.48522312479715934</v>
          </cell>
          <cell r="M1012">
            <v>0.32816682407975817</v>
          </cell>
          <cell r="N1012">
            <v>0.23752693947753747</v>
          </cell>
          <cell r="O1012">
            <v>0.14181173199537439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RHEM-SHSOL</v>
          </cell>
          <cell r="D1013">
            <v>0.40813583133087084</v>
          </cell>
          <cell r="E1013">
            <v>0.47102586924252277</v>
          </cell>
          <cell r="F1013">
            <v>0.46517544789683979</v>
          </cell>
          <cell r="G1013">
            <v>0.4681287503674405</v>
          </cell>
          <cell r="H1013">
            <v>0.41406873538153888</v>
          </cell>
          <cell r="I1013">
            <v>1.3662590599839608</v>
          </cell>
          <cell r="J1013">
            <v>1.6459776579622707</v>
          </cell>
          <cell r="K1013">
            <v>1.710779547288048</v>
          </cell>
          <cell r="L1013">
            <v>1.2151346056940684</v>
          </cell>
          <cell r="M1013">
            <v>2.7200472982523781E-2</v>
          </cell>
          <cell r="N1013">
            <v>1.1909101503997441</v>
          </cell>
          <cell r="O1013">
            <v>0.26825940134455523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RHEM-SHLTHD</v>
          </cell>
          <cell r="D1014">
            <v>2.3282845772193395</v>
          </cell>
          <cell r="E1014">
            <v>3.788242323321088</v>
          </cell>
          <cell r="F1014">
            <v>3.6932541000231387</v>
          </cell>
          <cell r="G1014">
            <v>3.2030598965967187</v>
          </cell>
          <cell r="H1014">
            <v>2.9244133034702275</v>
          </cell>
          <cell r="I1014">
            <v>3.5748193491609976</v>
          </cell>
          <cell r="J1014">
            <v>3.4792915887547524</v>
          </cell>
          <cell r="K1014">
            <v>3.4622909042793371</v>
          </cell>
          <cell r="L1014">
            <v>3.3243922565996407</v>
          </cell>
          <cell r="M1014">
            <v>2.5425978810477456</v>
          </cell>
          <cell r="N1014">
            <v>3.4258898034473466</v>
          </cell>
          <cell r="O1014">
            <v>2.2577659467336981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RHEM-SHNGA</v>
          </cell>
          <cell r="D1015">
            <v>18.982068970339398</v>
          </cell>
          <cell r="E1015">
            <v>18.838602031589044</v>
          </cell>
          <cell r="F1015">
            <v>19.334605353978532</v>
          </cell>
          <cell r="G1015">
            <v>19.336228947781589</v>
          </cell>
          <cell r="H1015">
            <v>17.391781465479085</v>
          </cell>
          <cell r="I1015">
            <v>11.556856081953644</v>
          </cell>
          <cell r="J1015">
            <v>5.8863373087434727</v>
          </cell>
          <cell r="K1015">
            <v>4.7827505911811627</v>
          </cell>
          <cell r="L1015">
            <v>4.6998655480769349</v>
          </cell>
          <cell r="M1015">
            <v>4.693903694501854</v>
          </cell>
          <cell r="N1015">
            <v>4.7005923952965487</v>
          </cell>
          <cell r="O1015">
            <v>3.8925834496436247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RHEM-SHELCB</v>
          </cell>
          <cell r="D1016">
            <v>4.6149147456144481</v>
          </cell>
          <cell r="E1016">
            <v>3.772166801070449</v>
          </cell>
          <cell r="F1016">
            <v>3.1961020871796113</v>
          </cell>
          <cell r="G1016">
            <v>2.6713121652374596</v>
          </cell>
          <cell r="H1016">
            <v>1.5174872023028112</v>
          </cell>
          <cell r="I1016">
            <v>0.95388079077321897</v>
          </cell>
          <cell r="J1016">
            <v>0.63758658828053349</v>
          </cell>
          <cell r="K1016">
            <v>0.34170526948422775</v>
          </cell>
          <cell r="L1016">
            <v>0.35543920182000099</v>
          </cell>
          <cell r="M1016">
            <v>0.33500668982800796</v>
          </cell>
          <cell r="N1016">
            <v>1.8267530649661678</v>
          </cell>
          <cell r="O1016">
            <v>0.32484167961761268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RHEM-SHELCH</v>
          </cell>
          <cell r="D1017">
            <v>9.8866590956785796</v>
          </cell>
          <cell r="E1017">
            <v>11.654689957027102</v>
          </cell>
          <cell r="F1017">
            <v>12.128762327370817</v>
          </cell>
          <cell r="G1017">
            <v>17.700473714023662</v>
          </cell>
          <cell r="H1017">
            <v>24.884187502649617</v>
          </cell>
          <cell r="I1017">
            <v>31.57593856422324</v>
          </cell>
          <cell r="J1017">
            <v>33.253429691314523</v>
          </cell>
          <cell r="K1017">
            <v>33.663296082292625</v>
          </cell>
          <cell r="L1017">
            <v>33.658230437966552</v>
          </cell>
          <cell r="M1017">
            <v>33.646618245680642</v>
          </cell>
          <cell r="N1017">
            <v>33.658535459901998</v>
          </cell>
          <cell r="O1017">
            <v>33.56373174214319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RHEM-SHLFO</v>
          </cell>
          <cell r="D1018">
            <v>23.421472991491857</v>
          </cell>
          <cell r="E1018">
            <v>18.623802275809052</v>
          </cell>
          <cell r="F1018">
            <v>19.334393035796474</v>
          </cell>
          <cell r="G1018">
            <v>14.508819747339503</v>
          </cell>
          <cell r="H1018">
            <v>6.0753476384804426</v>
          </cell>
          <cell r="I1018">
            <v>1.9212117911867169E-2</v>
          </cell>
          <cell r="J1018">
            <v>2.4317940727231025E-2</v>
          </cell>
          <cell r="K1018">
            <v>9.7844994139345883E-3</v>
          </cell>
          <cell r="L1018">
            <v>1.1988857710810524E-2</v>
          </cell>
          <cell r="M1018">
            <v>1.7562435451699086E-2</v>
          </cell>
          <cell r="N1018">
            <v>1.1362412479612937E-2</v>
          </cell>
          <cell r="O1018">
            <v>6.0163153446934833E-2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RHEM-SHCON</v>
          </cell>
          <cell r="D1019">
            <v>1.1454261141794164</v>
          </cell>
          <cell r="E1019">
            <v>2.659470008047633</v>
          </cell>
          <cell r="F1019">
            <v>2.6600095049408559</v>
          </cell>
          <cell r="G1019">
            <v>2.660687491653229</v>
          </cell>
          <cell r="H1019">
            <v>7.2618507699177108</v>
          </cell>
          <cell r="I1019">
            <v>10.909479368312562</v>
          </cell>
          <cell r="J1019">
            <v>10.909632444681153</v>
          </cell>
          <cell r="K1019">
            <v>10.910446101982863</v>
          </cell>
          <cell r="L1019">
            <v>10.887105441631514</v>
          </cell>
          <cell r="M1019">
            <v>10.886552628323052</v>
          </cell>
          <cell r="N1019">
            <v>7.3531722937491155</v>
          </cell>
          <cell r="O1019">
            <v>3.0038922371182579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RHEM-SHWOD</v>
          </cell>
          <cell r="D1020">
            <v>4.730912082547694</v>
          </cell>
          <cell r="E1020">
            <v>5.4148686983782266</v>
          </cell>
          <cell r="F1020">
            <v>4.1785843360584636</v>
          </cell>
          <cell r="G1020">
            <v>3.3003710951725336</v>
          </cell>
          <cell r="H1020">
            <v>2.4475303996187461</v>
          </cell>
          <cell r="I1020">
            <v>2.4216497727423976</v>
          </cell>
          <cell r="J1020">
            <v>2.3909950161938576</v>
          </cell>
          <cell r="K1020">
            <v>2.3731816039131934</v>
          </cell>
          <cell r="L1020">
            <v>1.0691945185517597</v>
          </cell>
          <cell r="M1020">
            <v>1.0455798078588026</v>
          </cell>
          <cell r="N1020">
            <v>1.0391391038292674</v>
          </cell>
          <cell r="O1020">
            <v>0.7642600829356575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RHEM-SHLTHC-NGA</v>
          </cell>
          <cell r="D1021">
            <v>6.1246475017734656E-2</v>
          </cell>
          <cell r="E1021">
            <v>1.925567400247456E-3</v>
          </cell>
          <cell r="F1021">
            <v>0.27208457682036791</v>
          </cell>
          <cell r="G1021">
            <v>0.2698367326863782</v>
          </cell>
          <cell r="H1021">
            <v>0.2596727543668807</v>
          </cell>
          <cell r="I1021">
            <v>0.11553563219938599</v>
          </cell>
          <cell r="K1021">
            <v>1.3703814103513117E-3</v>
          </cell>
          <cell r="L1021">
            <v>4.2120035382506221E-2</v>
          </cell>
          <cell r="M1021">
            <v>0.1884510010659429</v>
          </cell>
          <cell r="N1021">
            <v>0.27781341352903083</v>
          </cell>
          <cell r="O1021">
            <v>0.37493894086812574</v>
          </cell>
        </row>
        <row r="1022">
          <cell r="A1022" t="str">
            <v>ITOT-SWHH2BR</v>
          </cell>
          <cell r="B1022" t="str">
            <v>VAR_fout</v>
          </cell>
          <cell r="C1022" t="str">
            <v>ITOT-SWH</v>
          </cell>
          <cell r="H1022">
            <v>5.4964005368185322</v>
          </cell>
          <cell r="I1022">
            <v>6.4270697050207213</v>
          </cell>
          <cell r="J1022">
            <v>6.4273971134146866</v>
          </cell>
          <cell r="K1022">
            <v>6.50099361782366</v>
          </cell>
          <cell r="L1022">
            <v>7.9768487550608462</v>
          </cell>
          <cell r="M1022">
            <v>8.7028728932363304</v>
          </cell>
          <cell r="N1022">
            <v>8.7029329727140698</v>
          </cell>
          <cell r="O1022">
            <v>8.703103486993486</v>
          </cell>
        </row>
        <row r="1023">
          <cell r="A1023" t="str">
            <v>ITOT-SWHH2BR</v>
          </cell>
          <cell r="B1023" t="str">
            <v>VAR_fin</v>
          </cell>
          <cell r="C1023" t="str">
            <v>IH2</v>
          </cell>
          <cell r="H1023">
            <v>6.8128901009478131</v>
          </cell>
          <cell r="I1023">
            <v>7.9491149665123588</v>
          </cell>
          <cell r="J1023">
            <v>7.9322377200189322</v>
          </cell>
          <cell r="K1023">
            <v>8.0056610652118732</v>
          </cell>
          <cell r="L1023">
            <v>9.8188457490248133</v>
          </cell>
          <cell r="M1023">
            <v>10.707878187592815</v>
          </cell>
          <cell r="N1023">
            <v>10.703312446971509</v>
          </cell>
          <cell r="O1023">
            <v>10.69888642077559</v>
          </cell>
        </row>
        <row r="1024">
          <cell r="A1024" t="str">
            <v>ITOT-SWHH2BR</v>
          </cell>
          <cell r="B1024" t="str">
            <v>VAR_ncap</v>
          </cell>
          <cell r="C1024" t="str">
            <v>-</v>
          </cell>
          <cell r="H1024">
            <v>0.57229928707520605</v>
          </cell>
          <cell r="I1024">
            <v>1.5565348258967E-3</v>
          </cell>
          <cell r="J1024">
            <v>5.1877320719359305E-4</v>
          </cell>
          <cell r="K1024">
            <v>0.54948743364108099</v>
          </cell>
          <cell r="L1024">
            <v>0.17057557726443801</v>
          </cell>
          <cell r="M1024">
            <v>8.2710324056075701E-2</v>
          </cell>
          <cell r="N1024">
            <v>0.48274573410840999</v>
          </cell>
          <cell r="O1024">
            <v>0.21657005813875599</v>
          </cell>
        </row>
        <row r="1025">
          <cell r="A1025" t="str">
            <v>ITOT-SWHH2BR</v>
          </cell>
          <cell r="B1025" t="str">
            <v>VAR_cap</v>
          </cell>
          <cell r="C1025" t="str">
            <v>-</v>
          </cell>
          <cell r="H1025">
            <v>0.57229928707520605</v>
          </cell>
          <cell r="I1025">
            <v>0.57379706952954179</v>
          </cell>
          <cell r="J1025">
            <v>0.57176316388711734</v>
          </cell>
          <cell r="K1025">
            <v>0.55137521198870099</v>
          </cell>
          <cell r="L1025">
            <v>0.72055435328372508</v>
          </cell>
          <cell r="M1025">
            <v>0.80252021992911549</v>
          </cell>
          <cell r="N1025">
            <v>0.77890018517085458</v>
          </cell>
          <cell r="O1025">
            <v>0.78173878941545238</v>
          </cell>
        </row>
        <row r="1026">
          <cell r="A1026" t="str">
            <v>RHNS-SHSTG-ELC</v>
          </cell>
          <cell r="B1026" t="str">
            <v>VAR_fout</v>
          </cell>
          <cell r="C1026" t="str">
            <v>RHNS-SHAELCB</v>
          </cell>
          <cell r="E1026">
            <v>1.6327298749624369E-7</v>
          </cell>
          <cell r="F1026">
            <v>5.5374146059237253E-3</v>
          </cell>
          <cell r="G1026">
            <v>1.1523519900718351E-3</v>
          </cell>
          <cell r="H1026">
            <v>5.028195469230516E-4</v>
          </cell>
          <cell r="I1026">
            <v>2.8726203143461391E-4</v>
          </cell>
          <cell r="J1026">
            <v>5.0776056604348596E-4</v>
          </cell>
          <cell r="K1026">
            <v>2.5298657736355694E-4</v>
          </cell>
          <cell r="L1026">
            <v>9.8577231626903765E-4</v>
          </cell>
          <cell r="M1026">
            <v>2.3905993359383607E-3</v>
          </cell>
          <cell r="N1026">
            <v>1.9456067495121276E-3</v>
          </cell>
          <cell r="O1026">
            <v>3.1817067311098704E-3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1.2071688983725991E-6</v>
          </cell>
          <cell r="F1027">
            <v>5.5388850396144145E-3</v>
          </cell>
          <cell r="G1027">
            <v>1.1535497701354758E-3</v>
          </cell>
          <cell r="H1027">
            <v>5.0394566008576849E-4</v>
          </cell>
          <cell r="I1027">
            <v>2.8834428024861338E-4</v>
          </cell>
          <cell r="J1027">
            <v>5.0886511803280483E-4</v>
          </cell>
          <cell r="K1027">
            <v>2.5406907171288492E-4</v>
          </cell>
          <cell r="L1027">
            <v>9.8693351799244229E-4</v>
          </cell>
          <cell r="M1027">
            <v>2.3919040402632587E-3</v>
          </cell>
          <cell r="N1027">
            <v>1.9468635968196695E-3</v>
          </cell>
          <cell r="O1027">
            <v>3.1831247899360531E-3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4.0472247198963102E-4</v>
          </cell>
          <cell r="E1028">
            <v>6.1673315196429201E-4</v>
          </cell>
          <cell r="F1028">
            <v>9.5801593768776605E-5</v>
          </cell>
          <cell r="G1028">
            <v>7.3926698512480994E-5</v>
          </cell>
          <cell r="H1028">
            <v>9.3125024013047098E-5</v>
          </cell>
          <cell r="I1028">
            <v>6.3964196444539698E-5</v>
          </cell>
          <cell r="J1028">
            <v>9.4907079353275894E-5</v>
          </cell>
          <cell r="K1028">
            <v>5.7089357986458601E-5</v>
          </cell>
          <cell r="L1028">
            <v>2.23590182761953E-4</v>
          </cell>
          <cell r="M1028">
            <v>4.50430667209582E-4</v>
          </cell>
          <cell r="N1028">
            <v>2.6659320455318399E-4</v>
          </cell>
          <cell r="O1028">
            <v>6.2253742552245304E-4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4.0472247198963102E-4</v>
          </cell>
          <cell r="E1029">
            <v>9.7640638133999222E-4</v>
          </cell>
          <cell r="F1029">
            <v>9.8283766794268019E-4</v>
          </cell>
          <cell r="G1029">
            <v>3.4760375041318291E-4</v>
          </cell>
          <cell r="H1029">
            <v>1.9189694852079803E-4</v>
          </cell>
          <cell r="I1029">
            <v>9.7260005913196013E-5</v>
          </cell>
          <cell r="J1029">
            <v>1.3543745152888099E-4</v>
          </cell>
          <cell r="K1029">
            <v>8.3714511902080978E-5</v>
          </cell>
          <cell r="L1029">
            <v>2.6455729539841201E-4</v>
          </cell>
          <cell r="M1029">
            <v>5.9549898214609402E-4</v>
          </cell>
          <cell r="N1029">
            <v>4.8615054708758598E-4</v>
          </cell>
          <cell r="O1029">
            <v>8.5432168480318303E-4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9.2730630946639394</v>
          </cell>
          <cell r="E1030">
            <v>9.2729267215115598</v>
          </cell>
          <cell r="F1030">
            <v>1.1771303609316099</v>
          </cell>
          <cell r="G1030">
            <v>0.59099890124550603</v>
          </cell>
          <cell r="H1030">
            <v>0.22604731413722001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7.2023791026516001E-2</v>
          </cell>
          <cell r="E1031">
            <v>7.202273181756555E-2</v>
          </cell>
          <cell r="F1031">
            <v>9.1427600849057367E-3</v>
          </cell>
          <cell r="G1031">
            <v>4.590282728120434E-3</v>
          </cell>
          <cell r="H1031">
            <v>1.7557072942696711E-3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0.10003304309238337</v>
          </cell>
          <cell r="E1032">
            <v>0.10003157196884091</v>
          </cell>
          <cell r="F1032">
            <v>1.2698277895702407E-2</v>
          </cell>
          <cell r="G1032">
            <v>6.3753926779450531E-3</v>
          </cell>
          <cell r="H1032">
            <v>2.4384823531523239E-3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6.9890734776224947E-3</v>
          </cell>
          <cell r="F1033">
            <v>1.26805756319832E-3</v>
          </cell>
          <cell r="G1033">
            <v>7.0013982314820044E-4</v>
          </cell>
          <cell r="H1033">
            <v>1.8135144981992995E-4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2104.5625335561099</v>
          </cell>
          <cell r="E1034">
            <v>1693.91273208394</v>
          </cell>
          <cell r="F1034">
            <v>1904.6268348720901</v>
          </cell>
          <cell r="G1034">
            <v>1341.0073164359001</v>
          </cell>
          <cell r="H1034">
            <v>635.13223105160796</v>
          </cell>
          <cell r="I1034">
            <v>342.40981285300802</v>
          </cell>
          <cell r="J1034">
            <v>119.1150749138</v>
          </cell>
          <cell r="K1034">
            <v>17.774302007859401</v>
          </cell>
          <cell r="L1034">
            <v>6.0501026525937496</v>
          </cell>
          <cell r="M1034">
            <v>2.1496441629623799</v>
          </cell>
          <cell r="N1034">
            <v>4.17199343640472</v>
          </cell>
          <cell r="O1034">
            <v>0.22374891869784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0.29316309752908659</v>
          </cell>
          <cell r="I1035">
            <v>0.19778306776235619</v>
          </cell>
          <cell r="J1035">
            <v>0.14220990307422673</v>
          </cell>
          <cell r="K1035">
            <v>8.9403649964511944E-2</v>
          </cell>
          <cell r="L1035">
            <v>8.1464375363288558E-2</v>
          </cell>
          <cell r="M1035">
            <v>7.7671915895215479E-2</v>
          </cell>
          <cell r="N1035">
            <v>8.1659911831606688E-2</v>
          </cell>
          <cell r="O1035">
            <v>4.5982121442116219E-2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37.521184656519623</v>
          </cell>
          <cell r="E1036">
            <v>29.939032794884607</v>
          </cell>
          <cell r="F1036">
            <v>36.11880415253804</v>
          </cell>
          <cell r="G1036">
            <v>26.29586799615463</v>
          </cell>
          <cell r="H1036">
            <v>13.819355291192789</v>
          </cell>
          <cell r="I1036">
            <v>8.6463294023258292</v>
          </cell>
          <cell r="J1036">
            <v>4.6998252410148149</v>
          </cell>
          <cell r="K1036">
            <v>2.9089036439786531</v>
          </cell>
          <cell r="L1036">
            <v>2.7016956033733144</v>
          </cell>
          <cell r="M1036">
            <v>2.6328145799293563</v>
          </cell>
          <cell r="N1036">
            <v>2.6685881048036517</v>
          </cell>
          <cell r="O1036">
            <v>2.6099624550001335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37.31493853822888</v>
          </cell>
          <cell r="E1037">
            <v>30.033913689431643</v>
          </cell>
          <cell r="F1037">
            <v>33.769979341703667</v>
          </cell>
          <cell r="G1037">
            <v>23.776725468721608</v>
          </cell>
          <cell r="H1037">
            <v>11.261209770418581</v>
          </cell>
          <cell r="I1037">
            <v>6.071095972571066</v>
          </cell>
          <cell r="J1037">
            <v>2.1119694133652551</v>
          </cell>
          <cell r="K1037">
            <v>0.31514719872091107</v>
          </cell>
          <cell r="L1037">
            <v>0.10727132362754868</v>
          </cell>
          <cell r="M1037">
            <v>3.8114258208552895E-2</v>
          </cell>
          <cell r="N1037">
            <v>7.3971514829870882E-2</v>
          </cell>
          <cell r="O1037">
            <v>3.9671794095361718E-3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0.32611202976174314</v>
          </cell>
          <cell r="E1038">
            <v>7.5669418065058382E-4</v>
          </cell>
          <cell r="F1038">
            <v>2.4642106500774252</v>
          </cell>
          <cell r="G1038">
            <v>2.6031728405313066</v>
          </cell>
          <cell r="H1038">
            <v>2.6032019847760961</v>
          </cell>
          <cell r="I1038">
            <v>2.6032088644674602</v>
          </cell>
          <cell r="J1038">
            <v>2.6032272786016217</v>
          </cell>
          <cell r="K1038">
            <v>2.6032396560484545</v>
          </cell>
          <cell r="L1038">
            <v>2.6032507275802694</v>
          </cell>
          <cell r="M1038">
            <v>2.6032781667691962</v>
          </cell>
          <cell r="N1038">
            <v>2.6033182758623048</v>
          </cell>
          <cell r="O1038">
            <v>2.6143803112969102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0.29316309752912423</v>
          </cell>
          <cell r="I1039">
            <v>0.19777664549143747</v>
          </cell>
          <cell r="J1039">
            <v>0.14220903161526779</v>
          </cell>
          <cell r="K1039">
            <v>8.9406671064098706E-2</v>
          </cell>
          <cell r="L1039">
            <v>8.1464375363298203E-2</v>
          </cell>
          <cell r="M1039">
            <v>7.766615649128393E-2</v>
          </cell>
          <cell r="N1039">
            <v>8.1655875398914612E-2</v>
          </cell>
          <cell r="O1039">
            <v>4.5982648046137636E-2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9.1451655887920201E-6</v>
          </cell>
          <cell r="E1040">
            <v>4.3291868351774201E-6</v>
          </cell>
          <cell r="F1040">
            <v>5.7459690168912997E-6</v>
          </cell>
          <cell r="G1040">
            <v>7.5447174281136998E-6</v>
          </cell>
          <cell r="H1040">
            <v>2.39789467777966E-5</v>
          </cell>
          <cell r="I1040">
            <v>2.2256231110991901E-5</v>
          </cell>
          <cell r="J1040">
            <v>4.0832728995718803E-5</v>
          </cell>
          <cell r="K1040">
            <v>0.214215943630404</v>
          </cell>
          <cell r="L1040">
            <v>3.8609378317027397E-2</v>
          </cell>
          <cell r="M1040">
            <v>4.2851711917172601E-3</v>
          </cell>
          <cell r="N1040">
            <v>3.2325559638874297E-2</v>
          </cell>
          <cell r="O1040">
            <v>4.0446742290906702E-2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1.9844925154316888</v>
          </cell>
          <cell r="E1041">
            <v>1.984496844618524</v>
          </cell>
          <cell r="F1041">
            <v>1.9845025905875409</v>
          </cell>
          <cell r="G1041">
            <v>1.984510135304969</v>
          </cell>
          <cell r="H1041">
            <v>1.9845341142517468</v>
          </cell>
          <cell r="I1041">
            <v>1.9845563704828577</v>
          </cell>
          <cell r="J1041">
            <v>1.9845972032118535</v>
          </cell>
          <cell r="K1041">
            <v>1.107744031784204</v>
          </cell>
          <cell r="L1041">
            <v>0.35978720409186504</v>
          </cell>
          <cell r="M1041">
            <v>0.25721544142159403</v>
          </cell>
          <cell r="N1041">
            <v>0.28952929136070399</v>
          </cell>
          <cell r="O1041">
            <v>0.32996986297581399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0.38779767064137299</v>
          </cell>
          <cell r="G1042">
            <v>0.489337089267881</v>
          </cell>
          <cell r="H1042">
            <v>5.84588222270449</v>
          </cell>
          <cell r="I1042">
            <v>5.8653868739143196</v>
          </cell>
          <cell r="J1042">
            <v>75.178250137461006</v>
          </cell>
          <cell r="K1042">
            <v>81.045815566025993</v>
          </cell>
          <cell r="L1042">
            <v>81.045232608060402</v>
          </cell>
          <cell r="M1042">
            <v>81.045067723463106</v>
          </cell>
          <cell r="N1042">
            <v>81.044800990822296</v>
          </cell>
          <cell r="O1042">
            <v>81.043891042700295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1.3751690448275631E-2</v>
          </cell>
          <cell r="G1043">
            <v>1.8046474214134616E-2</v>
          </cell>
          <cell r="H1043">
            <v>0.22284834714210394</v>
          </cell>
          <cell r="I1043">
            <v>0.23087161099449952</v>
          </cell>
          <cell r="J1043">
            <v>3.039120750237787</v>
          </cell>
          <cell r="K1043">
            <v>3.36253915646278</v>
          </cell>
          <cell r="L1043">
            <v>3.3625149699088852</v>
          </cell>
          <cell r="M1043">
            <v>3.3625081289521965</v>
          </cell>
          <cell r="N1043">
            <v>3.3624970623851818</v>
          </cell>
          <cell r="O1043">
            <v>3.3624593092184218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1.3751690448275631E-2</v>
          </cell>
          <cell r="G1044">
            <v>1.8046474214134616E-2</v>
          </cell>
          <cell r="H1044">
            <v>0.22284834714210394</v>
          </cell>
          <cell r="I1044">
            <v>0.23087161099449952</v>
          </cell>
          <cell r="J1044">
            <v>3.039120750237787</v>
          </cell>
          <cell r="K1044">
            <v>3.36253915646278</v>
          </cell>
          <cell r="L1044">
            <v>3.3625149699088852</v>
          </cell>
          <cell r="M1044">
            <v>3.3625081289521965</v>
          </cell>
          <cell r="N1044">
            <v>3.3624970623851818</v>
          </cell>
          <cell r="O1044">
            <v>3.3624593092184218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6.875845224137817E-3</v>
          </cell>
          <cell r="G1045">
            <v>8.6761895260262494E-3</v>
          </cell>
          <cell r="H1045">
            <v>0.10365039401958327</v>
          </cell>
          <cell r="I1045">
            <v>0.10399622116869356</v>
          </cell>
          <cell r="J1045">
            <v>1.3329476974727139</v>
          </cell>
          <cell r="K1045">
            <v>1.4369825454969134</v>
          </cell>
          <cell r="L1045">
            <v>1.4369722093627717</v>
          </cell>
          <cell r="M1045">
            <v>1.4369692858770071</v>
          </cell>
          <cell r="N1045">
            <v>1.4369645565748654</v>
          </cell>
          <cell r="O1045">
            <v>1.4369484227429139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2.9632415301621301E-6</v>
          </cell>
          <cell r="E1046">
            <v>1.2056686897017701E-5</v>
          </cell>
          <cell r="F1046">
            <v>1.24128337216547E-3</v>
          </cell>
          <cell r="G1046">
            <v>1.2118297370926301E-4</v>
          </cell>
          <cell r="H1046">
            <v>1.4593365008344201E-2</v>
          </cell>
          <cell r="I1046">
            <v>1.54980238621746E-3</v>
          </cell>
          <cell r="J1046">
            <v>0.19900077722507201</v>
          </cell>
          <cell r="K1046">
            <v>3.9469791463212299E-2</v>
          </cell>
          <cell r="L1046">
            <v>2.53410921591791E-2</v>
          </cell>
          <cell r="M1046">
            <v>0.17307090677951101</v>
          </cell>
          <cell r="N1046">
            <v>4.0413446355559997E-2</v>
          </cell>
          <cell r="O1046">
            <v>2.4645738465081099E-2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2.9632415301621301E-6</v>
          </cell>
          <cell r="E1047">
            <v>1.4785464580263948E-5</v>
          </cell>
          <cell r="F1047">
            <v>1.2549758882021865E-3</v>
          </cell>
          <cell r="G1047">
            <v>1.3751379857693054E-3</v>
          </cell>
          <cell r="H1047">
            <v>1.5957989564352935E-2</v>
          </cell>
          <cell r="I1047">
            <v>1.6494604198661476E-2</v>
          </cell>
          <cell r="J1047">
            <v>0.21514056205465654</v>
          </cell>
          <cell r="K1047">
            <v>0.24001231915474555</v>
          </cell>
          <cell r="L1047">
            <v>0.23767414401692746</v>
          </cell>
          <cell r="M1047">
            <v>0.23787376365340007</v>
          </cell>
          <cell r="N1047">
            <v>0.23777056004771593</v>
          </cell>
          <cell r="O1047">
            <v>0.23811972246958629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2.0856608830089711</v>
          </cell>
          <cell r="E1048">
            <v>2.4001185948418433</v>
          </cell>
          <cell r="F1048">
            <v>2.0094626992843065</v>
          </cell>
          <cell r="G1048">
            <v>2.1773053951476595</v>
          </cell>
          <cell r="H1048">
            <v>2.3030359274592982</v>
          </cell>
          <cell r="I1048">
            <v>2.4423947534247468</v>
          </cell>
          <cell r="J1048">
            <v>2.4066438126914433</v>
          </cell>
          <cell r="K1048">
            <v>3.3961699579850069</v>
          </cell>
          <cell r="L1048">
            <v>2.4206255594041033</v>
          </cell>
          <cell r="M1048">
            <v>2.4399933680922281</v>
          </cell>
          <cell r="N1048">
            <v>2.4390412688605805</v>
          </cell>
          <cell r="O1048">
            <v>2.4390692323817982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2.0856608830089711</v>
          </cell>
          <cell r="E1049">
            <v>2.4001185948418433</v>
          </cell>
          <cell r="F1049">
            <v>2.0094626992843065</v>
          </cell>
          <cell r="G1049">
            <v>2.1773053951476595</v>
          </cell>
          <cell r="H1049">
            <v>2.3030359274592982</v>
          </cell>
          <cell r="I1049">
            <v>2.4423947534247468</v>
          </cell>
          <cell r="J1049">
            <v>2.4066438126914433</v>
          </cell>
          <cell r="K1049">
            <v>3.3961699579850069</v>
          </cell>
          <cell r="L1049">
            <v>2.4206255594041033</v>
          </cell>
          <cell r="M1049">
            <v>2.4399933680922281</v>
          </cell>
          <cell r="N1049">
            <v>2.4390412688605805</v>
          </cell>
          <cell r="O1049">
            <v>2.4390692323817982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7.9543139875868675E-4</v>
          </cell>
          <cell r="G1050">
            <v>8.1090573662543806E-4</v>
          </cell>
          <cell r="H1050">
            <v>1.1690304592679546E-3</v>
          </cell>
          <cell r="I1050">
            <v>1.2037903388361307E-3</v>
          </cell>
          <cell r="J1050">
            <v>1.2185609159030006E-3</v>
          </cell>
          <cell r="K1050">
            <v>3.527161527003849E-3</v>
          </cell>
          <cell r="L1050">
            <v>5.3777174272459085E-3</v>
          </cell>
          <cell r="M1050">
            <v>5.1642575335919365E-3</v>
          </cell>
          <cell r="N1050">
            <v>3.4045187192069039E-2</v>
          </cell>
          <cell r="O1050">
            <v>1.6117898768047825E-2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7.9543139875868675E-4</v>
          </cell>
          <cell r="G1051">
            <v>8.1090573662543806E-4</v>
          </cell>
          <cell r="H1051">
            <v>1.1690304592679546E-3</v>
          </cell>
          <cell r="I1051">
            <v>1.2037903388361307E-3</v>
          </cell>
          <cell r="J1051">
            <v>1.2185609159030006E-3</v>
          </cell>
          <cell r="K1051">
            <v>3.527161527003849E-3</v>
          </cell>
          <cell r="L1051">
            <v>5.3777174272459085E-3</v>
          </cell>
          <cell r="M1051">
            <v>5.1642575335919365E-3</v>
          </cell>
          <cell r="N1051">
            <v>3.4045187192069039E-2</v>
          </cell>
          <cell r="O1051">
            <v>1.6117898768047825E-2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4.2234663401315398E-7</v>
          </cell>
          <cell r="F1052">
            <v>7.5285138168596595E-5</v>
          </cell>
          <cell r="G1052">
            <v>6.2378703580188995E-7</v>
          </cell>
          <cell r="H1052">
            <v>3.4076021927443399E-5</v>
          </cell>
          <cell r="I1052">
            <v>1.5955805811573201E-6</v>
          </cell>
          <cell r="J1052">
            <v>8.2562508635859598E-7</v>
          </cell>
          <cell r="K1052">
            <v>1.88602845711539E-4</v>
          </cell>
          <cell r="L1052">
            <v>1.7922514434887401E-4</v>
          </cell>
          <cell r="M1052">
            <v>1.5526845777431001E-5</v>
          </cell>
          <cell r="N1052">
            <v>2.3332746995104602E-3</v>
          </cell>
          <cell r="O1052">
            <v>4.0099871676003499E-7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4.2234663401315398E-7</v>
          </cell>
          <cell r="F1053">
            <v>7.5638855149310139E-5</v>
          </cell>
          <cell r="G1053">
            <v>7.6138290157785082E-5</v>
          </cell>
          <cell r="H1053">
            <v>1.1003573134012127E-4</v>
          </cell>
          <cell r="I1053">
            <v>1.1109953685608659E-4</v>
          </cell>
          <cell r="J1053">
            <v>1.1167775216067166E-4</v>
          </cell>
          <cell r="K1053">
            <v>3.0007233736142869E-4</v>
          </cell>
          <cell r="L1053">
            <v>4.7921033825359152E-4</v>
          </cell>
          <cell r="M1053">
            <v>4.9456946761858821E-4</v>
          </cell>
          <cell r="N1053">
            <v>2.8278416174772887E-3</v>
          </cell>
          <cell r="O1053">
            <v>2.8279797247920276E-3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1.9867604181700136</v>
          </cell>
          <cell r="F1054">
            <v>1.5848567803165872</v>
          </cell>
          <cell r="G1054">
            <v>1.6646611050730038</v>
          </cell>
          <cell r="H1054">
            <v>1.1393516779494264</v>
          </cell>
          <cell r="I1054">
            <v>2.4212941060399586</v>
          </cell>
          <cell r="J1054">
            <v>3.0943805920818446</v>
          </cell>
          <cell r="K1054">
            <v>4.2757613101483738</v>
          </cell>
          <cell r="L1054">
            <v>3.0468682705674737</v>
          </cell>
          <cell r="M1054">
            <v>0.28560961685101571</v>
          </cell>
          <cell r="N1054">
            <v>2.9366484248321441</v>
          </cell>
          <cell r="O1054">
            <v>2.3453074516875567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1.9867604181700136</v>
          </cell>
          <cell r="F1055">
            <v>1.5848567803165872</v>
          </cell>
          <cell r="G1055">
            <v>1.6646611050730038</v>
          </cell>
          <cell r="H1055">
            <v>1.1393516779494264</v>
          </cell>
          <cell r="I1055">
            <v>2.4212941060399586</v>
          </cell>
          <cell r="J1055">
            <v>3.0943805920818446</v>
          </cell>
          <cell r="K1055">
            <v>4.2757613101483738</v>
          </cell>
          <cell r="L1055">
            <v>3.0468682705674737</v>
          </cell>
          <cell r="M1055">
            <v>0.28560961685101571</v>
          </cell>
          <cell r="N1055">
            <v>2.9366484248321441</v>
          </cell>
          <cell r="O1055">
            <v>2.3453074516875567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1.9867604181700136</v>
          </cell>
          <cell r="F1056">
            <v>1.5848567803165872</v>
          </cell>
          <cell r="G1056">
            <v>1.6646611050730038</v>
          </cell>
          <cell r="H1056">
            <v>1.1393516779494264</v>
          </cell>
          <cell r="I1056">
            <v>2.4212941060399586</v>
          </cell>
          <cell r="J1056">
            <v>3.0943805920818446</v>
          </cell>
          <cell r="K1056">
            <v>4.2757613101483738</v>
          </cell>
          <cell r="L1056">
            <v>3.0468682705674737</v>
          </cell>
          <cell r="M1056">
            <v>0.28560961685101571</v>
          </cell>
          <cell r="N1056">
            <v>2.9366484248321441</v>
          </cell>
          <cell r="O1056">
            <v>2.3453074516875567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8.2704561322010706E-2</v>
          </cell>
          <cell r="F1057">
            <v>2.6020652728687799E-5</v>
          </cell>
          <cell r="G1057">
            <v>4.7106075788591302E-4</v>
          </cell>
          <cell r="H1057">
            <v>5.8562314362417899E-2</v>
          </cell>
          <cell r="I1057">
            <v>0.443242557136169</v>
          </cell>
          <cell r="J1057">
            <v>0.33986614923762898</v>
          </cell>
          <cell r="K1057">
            <v>0.35736151381175202</v>
          </cell>
          <cell r="L1057">
            <v>2.6579485708626501E-5</v>
          </cell>
          <cell r="M1057">
            <v>2.48924474759486E-5</v>
          </cell>
          <cell r="N1057">
            <v>0.36517985182714902</v>
          </cell>
          <cell r="O1057">
            <v>1.1219551782873E-4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0.33271447877975868</v>
          </cell>
          <cell r="F1058">
            <v>0.3327404994324874</v>
          </cell>
          <cell r="G1058">
            <v>0.33321156019037335</v>
          </cell>
          <cell r="H1058">
            <v>0.16626876570707838</v>
          </cell>
          <cell r="I1058">
            <v>0.50219177868409903</v>
          </cell>
          <cell r="J1058">
            <v>0.84167102073621602</v>
          </cell>
          <cell r="K1058">
            <v>1.1404702201855501</v>
          </cell>
          <cell r="L1058">
            <v>0.72032955786017705</v>
          </cell>
          <cell r="M1058">
            <v>0.35741298574493702</v>
          </cell>
          <cell r="N1058">
            <v>0.42851945632530702</v>
          </cell>
          <cell r="O1058">
            <v>0.365316939792454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3.7809910308498998E-8</v>
          </cell>
          <cell r="E1059">
            <v>1.4375767752474901E-7</v>
          </cell>
          <cell r="F1059">
            <v>1.28220498447482E-7</v>
          </cell>
          <cell r="G1059">
            <v>1.26775804506328E-7</v>
          </cell>
          <cell r="H1059">
            <v>1.6200307565269601E-7</v>
          </cell>
          <cell r="I1059">
            <v>1.6869330881912199E-7</v>
          </cell>
          <cell r="J1059">
            <v>2.0139822395264901E-7</v>
          </cell>
          <cell r="K1059">
            <v>2.6105286373226002E-7</v>
          </cell>
          <cell r="L1059">
            <v>2.8367374913913902E-7</v>
          </cell>
          <cell r="M1059">
            <v>4.2138240101376101E-7</v>
          </cell>
          <cell r="N1059">
            <v>5.33704267466799E-7</v>
          </cell>
          <cell r="O1059">
            <v>8.9234087891110195E-7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3.7809910308498998E-8</v>
          </cell>
          <cell r="E1060">
            <v>1.4125823972201941E-7</v>
          </cell>
          <cell r="F1060">
            <v>1.8972921116702202E-7</v>
          </cell>
          <cell r="G1060">
            <v>2.1466473084865199E-7</v>
          </cell>
          <cell r="H1060">
            <v>2.4822609454380596E-7</v>
          </cell>
          <cell r="I1060">
            <v>2.6155081204659797E-7</v>
          </cell>
          <cell r="J1060">
            <v>2.8814851781980694E-7</v>
          </cell>
          <cell r="K1060">
            <v>2.7839269952310197E-7</v>
          </cell>
          <cell r="L1060">
            <v>4.1369599987010014E-7</v>
          </cell>
          <cell r="M1060">
            <v>6.6660538714987979E-7</v>
          </cell>
          <cell r="N1060">
            <v>1.2064401541012501E-6</v>
          </cell>
          <cell r="O1060">
            <v>2.3604483218791903E-6</v>
          </cell>
        </row>
        <row r="1061">
          <cell r="A1061" t="str">
            <v>RHES-SHSOLBR</v>
          </cell>
          <cell r="B1061" t="str">
            <v>VAR_fout</v>
          </cell>
          <cell r="C1061" t="str">
            <v>RHES-SHASOL</v>
          </cell>
          <cell r="D1061">
            <v>0.37732610756439694</v>
          </cell>
          <cell r="E1061">
            <v>0.43547503160004403</v>
          </cell>
          <cell r="F1061">
            <v>0.43441067039082942</v>
          </cell>
          <cell r="G1061">
            <v>0.40051323257449944</v>
          </cell>
          <cell r="H1061">
            <v>0.41003468140719401</v>
          </cell>
          <cell r="I1061">
            <v>0.44636831442103247</v>
          </cell>
          <cell r="J1061">
            <v>0.69086819861736326</v>
          </cell>
          <cell r="K1061">
            <v>1.608495139930882</v>
          </cell>
          <cell r="L1061">
            <v>1.1655189245169171</v>
          </cell>
          <cell r="M1061">
            <v>0.1827740913627397</v>
          </cell>
          <cell r="N1061">
            <v>1.1089657999801268</v>
          </cell>
          <cell r="O1061">
            <v>0.84904805924430649</v>
          </cell>
        </row>
        <row r="1062">
          <cell r="A1062" t="str">
            <v>RHES-SHSOLBR</v>
          </cell>
          <cell r="B1062" t="str">
            <v>VAR_fin</v>
          </cell>
          <cell r="C1062" t="str">
            <v>SOL</v>
          </cell>
          <cell r="D1062">
            <v>0.37732610756439694</v>
          </cell>
          <cell r="E1062">
            <v>0.43547503160004403</v>
          </cell>
          <cell r="F1062">
            <v>0.43441067039082942</v>
          </cell>
          <cell r="G1062">
            <v>0.40051323257449944</v>
          </cell>
          <cell r="H1062">
            <v>0.41003468140719401</v>
          </cell>
          <cell r="I1062">
            <v>0.44636831442103247</v>
          </cell>
          <cell r="J1062">
            <v>0.69086819861736326</v>
          </cell>
          <cell r="K1062">
            <v>1.608495139930882</v>
          </cell>
          <cell r="L1062">
            <v>1.1655189245169171</v>
          </cell>
          <cell r="M1062">
            <v>0.1827740913627397</v>
          </cell>
          <cell r="N1062">
            <v>1.1089657999801268</v>
          </cell>
          <cell r="O1062">
            <v>0.84904805924430649</v>
          </cell>
        </row>
        <row r="1063">
          <cell r="A1063" t="str">
            <v>RHES-SHSOLBR</v>
          </cell>
          <cell r="B1063" t="str">
            <v>VAR_ncap</v>
          </cell>
          <cell r="C1063" t="str">
            <v>-</v>
          </cell>
          <cell r="E1063">
            <v>8.5646637798605495E-3</v>
          </cell>
          <cell r="F1063">
            <v>6.0153948616983701E-6</v>
          </cell>
          <cell r="G1063">
            <v>1.18669867794452E-5</v>
          </cell>
          <cell r="H1063">
            <v>4.2798997020285702E-2</v>
          </cell>
          <cell r="I1063">
            <v>2.23721984975086E-2</v>
          </cell>
          <cell r="J1063">
            <v>4.4235946975660398E-2</v>
          </cell>
          <cell r="K1063">
            <v>0.268576002317922</v>
          </cell>
          <cell r="L1063">
            <v>1.39627318206557E-2</v>
          </cell>
          <cell r="M1063">
            <v>3.1332013061593098E-2</v>
          </cell>
          <cell r="N1063">
            <v>0.21529188269671801</v>
          </cell>
          <cell r="O1063">
            <v>4.7306270939164903E-2</v>
          </cell>
        </row>
        <row r="1064">
          <cell r="A1064" t="str">
            <v>RHES-SHSOLBR</v>
          </cell>
          <cell r="B1064" t="str">
            <v>VAR_cap</v>
          </cell>
          <cell r="C1064" t="str">
            <v>-</v>
          </cell>
          <cell r="D1064">
            <v>5.4798678617278197E-2</v>
          </cell>
          <cell r="E1064">
            <v>6.3363342397138742E-2</v>
          </cell>
          <cell r="F1064">
            <v>6.3369357792000452E-2</v>
          </cell>
          <cell r="G1064">
            <v>6.3381224778779902E-2</v>
          </cell>
          <cell r="H1064">
            <v>6.1416120545917802E-2</v>
          </cell>
          <cell r="I1064">
            <v>6.5182068062109605E-2</v>
          </cell>
          <cell r="J1064">
            <v>0.109407142493455</v>
          </cell>
          <cell r="K1064">
            <v>0.33518414779109101</v>
          </cell>
          <cell r="L1064">
            <v>0.324351199894993</v>
          </cell>
          <cell r="M1064">
            <v>0.313870747200171</v>
          </cell>
          <cell r="N1064">
            <v>0.30373094850953503</v>
          </cell>
          <cell r="O1064">
            <v>0.29393016669747701</v>
          </cell>
        </row>
        <row r="1065">
          <cell r="A1065" t="str">
            <v>SCOM-SHSOLBR</v>
          </cell>
          <cell r="B1065" t="str">
            <v>VAR_fout</v>
          </cell>
          <cell r="C1065" t="str">
            <v>SCOM-SHASOL</v>
          </cell>
          <cell r="D1065">
            <v>0.62700773220606276</v>
          </cell>
          <cell r="E1065">
            <v>0.68734565155025651</v>
          </cell>
          <cell r="F1065">
            <v>0.68521089789396905</v>
          </cell>
          <cell r="G1065">
            <v>0.68811487394342208</v>
          </cell>
          <cell r="H1065">
            <v>3.4182146930413837</v>
          </cell>
          <cell r="I1065">
            <v>5.7503820118885693</v>
          </cell>
          <cell r="J1065">
            <v>6.9188484394176761</v>
          </cell>
          <cell r="K1065">
            <v>6.920403625743651</v>
          </cell>
          <cell r="L1065">
            <v>6.0109452986349705</v>
          </cell>
          <cell r="M1065">
            <v>5.6816325441351259</v>
          </cell>
          <cell r="N1065">
            <v>6.2091609141934869</v>
          </cell>
          <cell r="O1065">
            <v>5.3246273944723637</v>
          </cell>
        </row>
        <row r="1066">
          <cell r="A1066" t="str">
            <v>SCOM-SHSOLBR</v>
          </cell>
          <cell r="B1066" t="str">
            <v>VAR_fin</v>
          </cell>
          <cell r="C1066" t="str">
            <v>SOL</v>
          </cell>
          <cell r="D1066">
            <v>0.62700773220606276</v>
          </cell>
          <cell r="E1066">
            <v>0.68734565155025651</v>
          </cell>
          <cell r="F1066">
            <v>0.68521089789396905</v>
          </cell>
          <cell r="G1066">
            <v>0.68811487394342208</v>
          </cell>
          <cell r="H1066">
            <v>3.4182146930413837</v>
          </cell>
          <cell r="I1066">
            <v>5.7503820118885693</v>
          </cell>
          <cell r="J1066">
            <v>6.9188484394176761</v>
          </cell>
          <cell r="K1066">
            <v>6.920403625743651</v>
          </cell>
          <cell r="L1066">
            <v>6.0109452986349705</v>
          </cell>
          <cell r="M1066">
            <v>5.6816325441351259</v>
          </cell>
          <cell r="N1066">
            <v>6.2091609141934869</v>
          </cell>
          <cell r="O1066">
            <v>5.3246273944723637</v>
          </cell>
        </row>
        <row r="1067">
          <cell r="A1067" t="str">
            <v>SCOM-SHSOLBR</v>
          </cell>
          <cell r="B1067" t="str">
            <v>VAR_ncap</v>
          </cell>
          <cell r="C1067" t="str">
            <v>-</v>
          </cell>
          <cell r="D1067">
            <v>9.4555181013807098E-5</v>
          </cell>
          <cell r="E1067">
            <v>8.9377812176685105E-3</v>
          </cell>
          <cell r="F1067">
            <v>4.1649343018202703E-5</v>
          </cell>
          <cell r="G1067">
            <v>5.2279987795953098E-5</v>
          </cell>
          <cell r="H1067">
            <v>0.49733087413216198</v>
          </cell>
          <cell r="I1067">
            <v>0.337979189572508</v>
          </cell>
          <cell r="J1067">
            <v>0.16989371383183699</v>
          </cell>
          <cell r="K1067">
            <v>0.49733169595055698</v>
          </cell>
          <cell r="L1067">
            <v>0.30855774650108297</v>
          </cell>
          <cell r="M1067">
            <v>0.19931714938643899</v>
          </cell>
          <cell r="N1067">
            <v>0.50706230374007599</v>
          </cell>
          <cell r="O1067">
            <v>0.29883393185087798</v>
          </cell>
        </row>
        <row r="1068">
          <cell r="A1068" t="str">
            <v>SCOM-SHSOLBR</v>
          </cell>
          <cell r="B1068" t="str">
            <v>VAR_cap</v>
          </cell>
          <cell r="C1068" t="str">
            <v>-</v>
          </cell>
          <cell r="D1068">
            <v>9.1152148657093313E-2</v>
          </cell>
          <cell r="E1068">
            <v>0.10008992987476181</v>
          </cell>
          <cell r="F1068">
            <v>0.10013157921778001</v>
          </cell>
          <cell r="G1068">
            <v>0.10018385920557597</v>
          </cell>
          <cell r="H1068">
            <v>0.52564291855063805</v>
          </cell>
          <cell r="I1068">
            <v>0.83536114382347704</v>
          </cell>
          <cell r="J1068">
            <v>1.0052037775365099</v>
          </cell>
          <cell r="K1068">
            <v>1.0052045993548999</v>
          </cell>
          <cell r="L1068">
            <v>1.0052048965924301</v>
          </cell>
          <cell r="M1068">
            <v>1.0052065918380799</v>
          </cell>
          <cell r="N1068">
            <v>1.0052085162104401</v>
          </cell>
          <cell r="O1068">
            <v>1.0052133849773901</v>
          </cell>
        </row>
        <row r="1069">
          <cell r="A1069" t="str">
            <v>RHEM-SHSTG-ELCHP</v>
          </cell>
          <cell r="B1069" t="str">
            <v>VAR_fout</v>
          </cell>
          <cell r="C1069" t="str">
            <v>RHEM-SHAELCH</v>
          </cell>
          <cell r="D1069">
            <v>1.2812448706416699E-7</v>
          </cell>
          <cell r="E1069">
            <v>1.279482842076082E-7</v>
          </cell>
          <cell r="F1069">
            <v>1.8041472507701006</v>
          </cell>
          <cell r="G1069">
            <v>2.5077712254021769</v>
          </cell>
          <cell r="H1069">
            <v>4.021006946132788</v>
          </cell>
          <cell r="I1069">
            <v>4.7495618726837048</v>
          </cell>
          <cell r="J1069">
            <v>5.0389507325626015</v>
          </cell>
          <cell r="K1069">
            <v>5.296419308070563</v>
          </cell>
          <cell r="L1069">
            <v>4.749753429947976</v>
          </cell>
          <cell r="M1069">
            <v>4.3894843289597816</v>
          </cell>
          <cell r="N1069">
            <v>4.4625459426809906</v>
          </cell>
          <cell r="O1069">
            <v>4.1635336757278756</v>
          </cell>
        </row>
        <row r="1070">
          <cell r="A1070" t="str">
            <v>RHEM-SHSTG-ELCHP</v>
          </cell>
          <cell r="B1070" t="str">
            <v>VAR_fin</v>
          </cell>
          <cell r="C1070" t="str">
            <v>RHEM-SHAELCH</v>
          </cell>
          <cell r="D1070">
            <v>1.1792867296226689E-6</v>
          </cell>
          <cell r="E1070">
            <v>1.1789687208685784E-6</v>
          </cell>
          <cell r="F1070">
            <v>1.8042757618264624</v>
          </cell>
          <cell r="G1070">
            <v>2.5079441075556295</v>
          </cell>
          <cell r="H1070">
            <v>4.0212193857103191</v>
          </cell>
          <cell r="I1070">
            <v>4.7498233954551363</v>
          </cell>
          <cell r="J1070">
            <v>5.0392196111226157</v>
          </cell>
          <cell r="K1070">
            <v>5.2967066363216535</v>
          </cell>
          <cell r="L1070">
            <v>4.7500252501752138</v>
          </cell>
          <cell r="M1070">
            <v>4.3897692207169907</v>
          </cell>
          <cell r="N1070">
            <v>4.4628295453226645</v>
          </cell>
          <cell r="O1070">
            <v>4.1638168536014062</v>
          </cell>
        </row>
        <row r="1071">
          <cell r="A1071" t="str">
            <v>RHEM-SHSTG-ELCHP</v>
          </cell>
          <cell r="B1071" t="str">
            <v>VAR_ncap</v>
          </cell>
          <cell r="C1071" t="str">
            <v>-</v>
          </cell>
          <cell r="D1071">
            <v>4.3461838041883603E-2</v>
          </cell>
          <cell r="E1071">
            <v>0.150544988993635</v>
          </cell>
          <cell r="F1071">
            <v>8.3341730322645004E-3</v>
          </cell>
          <cell r="G1071">
            <v>9.2722793012023005E-2</v>
          </cell>
          <cell r="H1071">
            <v>0.225319211828162</v>
          </cell>
          <cell r="I1071">
            <v>0.22425436244226299</v>
          </cell>
          <cell r="J1071">
            <v>0.10483215502375801</v>
          </cell>
          <cell r="K1071">
            <v>0.23475321229044499</v>
          </cell>
          <cell r="L1071">
            <v>0.20131757471030601</v>
          </cell>
          <cell r="M1071">
            <v>0.12559281759736701</v>
          </cell>
          <cell r="N1071">
            <v>0.25770304274069999</v>
          </cell>
          <cell r="O1071">
            <v>0.17859909054511799</v>
          </cell>
        </row>
        <row r="1072">
          <cell r="A1072" t="str">
            <v>RHEM-SHSTG-ELCHP</v>
          </cell>
          <cell r="B1072" t="str">
            <v>VAR_cap</v>
          </cell>
          <cell r="C1072" t="str">
            <v>-</v>
          </cell>
          <cell r="D1072">
            <v>4.3461838041883603E-2</v>
          </cell>
          <cell r="E1072">
            <v>0.19365089313852726</v>
          </cell>
          <cell r="F1072">
            <v>0.20172720409517447</v>
          </cell>
          <cell r="G1072">
            <v>0.29426570055403944</v>
          </cell>
          <cell r="H1072">
            <v>0.4137066959645706</v>
          </cell>
          <cell r="I1072">
            <v>0.52580456556719146</v>
          </cell>
          <cell r="J1072">
            <v>0.55391542808367922</v>
          </cell>
          <cell r="K1072">
            <v>0.56256192507684921</v>
          </cell>
          <cell r="L1072">
            <v>0.55943201871285531</v>
          </cell>
          <cell r="M1072">
            <v>0.55947422222853616</v>
          </cell>
          <cell r="N1072">
            <v>0.55945465235005853</v>
          </cell>
          <cell r="O1072">
            <v>0.55953748858116803</v>
          </cell>
        </row>
        <row r="1073">
          <cell r="A1073" t="str">
            <v>ITOT-SWHELCBR</v>
          </cell>
          <cell r="B1073" t="str">
            <v>VAR_fout</v>
          </cell>
          <cell r="C1073" t="str">
            <v>ITOT-SWHAELC</v>
          </cell>
          <cell r="D1073">
            <v>9.8139123227513387</v>
          </cell>
          <cell r="E1073">
            <v>10.335107571969903</v>
          </cell>
          <cell r="F1073">
            <v>10.340220428571026</v>
          </cell>
          <cell r="G1073">
            <v>13.520147315309934</v>
          </cell>
          <cell r="H1073">
            <v>13.520154183756105</v>
          </cell>
          <cell r="I1073">
            <v>13.520159418141084</v>
          </cell>
          <cell r="J1073">
            <v>13.520167962676821</v>
          </cell>
          <cell r="K1073">
            <v>13.520196050947586</v>
          </cell>
          <cell r="L1073">
            <v>13.520248593900906</v>
          </cell>
          <cell r="M1073">
            <v>13.520393442295777</v>
          </cell>
          <cell r="N1073">
            <v>13.520431913928515</v>
          </cell>
          <cell r="O1073">
            <v>13.520577931585551</v>
          </cell>
        </row>
        <row r="1074">
          <cell r="A1074" t="str">
            <v>ITOT-SWHELCBR</v>
          </cell>
          <cell r="B1074" t="str">
            <v>VAR_fin</v>
          </cell>
          <cell r="C1074" t="str">
            <v>ITOT_ELC</v>
          </cell>
          <cell r="D1074">
            <v>11.646964890715077</v>
          </cell>
          <cell r="E1074">
            <v>12.259007161653399</v>
          </cell>
          <cell r="F1074">
            <v>12.255326344784365</v>
          </cell>
          <cell r="G1074">
            <v>16.003013062965397</v>
          </cell>
          <cell r="H1074">
            <v>15.981884676422796</v>
          </cell>
          <cell r="I1074">
            <v>15.960810099243185</v>
          </cell>
          <cell r="J1074">
            <v>15.939794947826103</v>
          </cell>
          <cell r="K1074">
            <v>15.918858101272544</v>
          </cell>
          <cell r="L1074">
            <v>15.918919966042489</v>
          </cell>
          <cell r="M1074">
            <v>15.919090512463201</v>
          </cell>
          <cell r="N1074">
            <v>15.919135809473728</v>
          </cell>
          <cell r="O1074">
            <v>15.919307732599242</v>
          </cell>
        </row>
        <row r="1075">
          <cell r="A1075" t="str">
            <v>ITOT-SWHELCBR</v>
          </cell>
          <cell r="B1075" t="str">
            <v>VAR_ncap</v>
          </cell>
          <cell r="C1075" t="str">
            <v>-</v>
          </cell>
          <cell r="E1075">
            <v>0.18016685872916499</v>
          </cell>
          <cell r="F1075">
            <v>2.4081720850509601E-2</v>
          </cell>
          <cell r="G1075">
            <v>0.60815558116651802</v>
          </cell>
          <cell r="H1075">
            <v>0.49167138089651502</v>
          </cell>
          <cell r="I1075">
            <v>0.340171401002823</v>
          </cell>
          <cell r="J1075">
            <v>0.30337392403443297</v>
          </cell>
          <cell r="K1075">
            <v>0.51754360887167095</v>
          </cell>
          <cell r="L1075">
            <v>0.32120223360709399</v>
          </cell>
          <cell r="M1075">
            <v>0.31696176966586598</v>
          </cell>
          <cell r="N1075">
            <v>0.59783891984288695</v>
          </cell>
          <cell r="O1075">
            <v>0.28844059415758</v>
          </cell>
        </row>
        <row r="1076">
          <cell r="A1076" t="str">
            <v>ITOT-SWHELCBR</v>
          </cell>
          <cell r="B1076" t="str">
            <v>VAR_cap</v>
          </cell>
          <cell r="C1076" t="str">
            <v>-</v>
          </cell>
          <cell r="D1076">
            <v>0.55644997413134401</v>
          </cell>
          <cell r="E1076">
            <v>0.73659021326433183</v>
          </cell>
          <cell r="F1076">
            <v>0.76059680829237286</v>
          </cell>
          <cell r="G1076">
            <v>1.3685749377845462</v>
          </cell>
          <cell r="H1076">
            <v>1.3600376330342587</v>
          </cell>
          <cell r="I1076">
            <v>1.3290726383557794</v>
          </cell>
          <cell r="J1076">
            <v>1.1350242740500096</v>
          </cell>
          <cell r="K1076">
            <v>1.160792767565302</v>
          </cell>
          <cell r="L1076">
            <v>1.1538561571854689</v>
          </cell>
          <cell r="M1076">
            <v>1.1553872246372121</v>
          </cell>
          <cell r="N1076">
            <v>1.2253697149440614</v>
          </cell>
          <cell r="O1076">
            <v>1.2028722328624832</v>
          </cell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338.26690830797867</v>
          </cell>
          <cell r="K4">
            <v>411.97687123239444</v>
          </cell>
          <cell r="L4">
            <v>735.45024503842251</v>
          </cell>
          <cell r="M4">
            <v>644.13730239187964</v>
          </cell>
          <cell r="N4">
            <v>626.20149191352107</v>
          </cell>
          <cell r="O4">
            <v>676.41149344612995</v>
          </cell>
          <cell r="P4">
            <v>679.60800792490932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82.229403340667986</v>
          </cell>
          <cell r="K5">
            <v>255.98955762375437</v>
          </cell>
          <cell r="L5">
            <v>687.96509380123541</v>
          </cell>
          <cell r="M5">
            <v>610.43560555612385</v>
          </cell>
          <cell r="N5">
            <v>584.46403295384209</v>
          </cell>
          <cell r="O5">
            <v>650.0575248475543</v>
          </cell>
          <cell r="P5">
            <v>657.08582488095055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161.39439280261368</v>
          </cell>
          <cell r="K6">
            <v>76.802551690166069</v>
          </cell>
          <cell r="L6">
            <v>36.765411245081687</v>
          </cell>
          <cell r="M6">
            <v>14.921781934860448</v>
          </cell>
          <cell r="N6">
            <v>20.5814423589235</v>
          </cell>
          <cell r="O6">
            <v>16.792414459870308</v>
          </cell>
          <cell r="P6">
            <v>14.960017876948102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94.643112164697229</v>
          </cell>
          <cell r="K7">
            <v>79.18476191847391</v>
          </cell>
          <cell r="L7">
            <v>10.719739992105533</v>
          </cell>
          <cell r="M7">
            <v>18.779914900895616</v>
          </cell>
          <cell r="N7">
            <v>21.156016600754871</v>
          </cell>
          <cell r="O7">
            <v>9.5615541387052119</v>
          </cell>
          <cell r="P7">
            <v>7.5621651670101686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4.7423300659548326</v>
          </cell>
          <cell r="I8">
            <v>1.6360914493128615</v>
          </cell>
          <cell r="J8">
            <v>-78.562469581616</v>
          </cell>
          <cell r="K8">
            <v>-46.852825447651263</v>
          </cell>
          <cell r="L8">
            <v>-35.092211657462123</v>
          </cell>
          <cell r="M8">
            <v>-63.996111789274174</v>
          </cell>
          <cell r="N8">
            <v>-73.042217417876117</v>
          </cell>
          <cell r="O8">
            <v>-79.598040584592425</v>
          </cell>
          <cell r="P8">
            <v>-88.570611928439703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299.38447502791195</v>
          </cell>
          <cell r="K9">
            <v>1113.6482597664958</v>
          </cell>
          <cell r="L9">
            <v>1256.9102408993544</v>
          </cell>
          <cell r="M9">
            <v>1198.4612286175029</v>
          </cell>
          <cell r="N9">
            <v>1171.3750162698502</v>
          </cell>
          <cell r="O9">
            <v>1170.4232997317965</v>
          </cell>
          <cell r="P9">
            <v>1172.1384545172036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7.3287094319326881E-2</v>
          </cell>
          <cell r="L10">
            <v>1.0545721238840386</v>
          </cell>
          <cell r="M10">
            <v>104.16399557097726</v>
          </cell>
          <cell r="N10">
            <v>128.41551774222944</v>
          </cell>
          <cell r="O10">
            <v>128.02674913059946</v>
          </cell>
          <cell r="P10">
            <v>126.49074262126604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334.06956182231301</v>
          </cell>
          <cell r="K11">
            <v>1150.1442851222482</v>
          </cell>
          <cell r="L11">
            <v>1199.290451358002</v>
          </cell>
          <cell r="M11">
            <v>1143.5431027268223</v>
          </cell>
          <cell r="N11">
            <v>1117.6853860370504</v>
          </cell>
          <cell r="O11">
            <v>1116.7979698221448</v>
          </cell>
          <cell r="P11">
            <v>1118.4201371103684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33.180715015537629</v>
          </cell>
          <cell r="K12">
            <v>368.68456486773931</v>
          </cell>
          <cell r="L12">
            <v>783.02604448016064</v>
          </cell>
          <cell r="M12">
            <v>713.1570302971968</v>
          </cell>
          <cell r="N12">
            <v>713.48364360623975</v>
          </cell>
          <cell r="O12">
            <v>714.39166913417614</v>
          </cell>
          <cell r="P12">
            <v>714.85201494264561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1.0186716980101487</v>
          </cell>
          <cell r="K13">
            <v>1.1569062196609776</v>
          </cell>
          <cell r="L13">
            <v>11.049725669205024</v>
          </cell>
          <cell r="M13">
            <v>37.424521722335506</v>
          </cell>
          <cell r="N13">
            <v>31.699631678579493</v>
          </cell>
          <cell r="O13">
            <v>37.702079622437914</v>
          </cell>
          <cell r="P13">
            <v>37.703564681845968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4.7703975467875269E-2</v>
          </cell>
          <cell r="K14">
            <v>4.4703268228996944E-2</v>
          </cell>
          <cell r="L14">
            <v>0.49765951939826475</v>
          </cell>
          <cell r="M14">
            <v>0.18151352057019751</v>
          </cell>
          <cell r="N14">
            <v>0.49602112309142793</v>
          </cell>
          <cell r="O14">
            <v>0.41335294478050966</v>
          </cell>
          <cell r="P14">
            <v>0.38259137931219139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503.13882927391819</v>
          </cell>
          <cell r="K15">
            <v>1060.3287882968843</v>
          </cell>
          <cell r="L15">
            <v>1230.6838389114901</v>
          </cell>
          <cell r="M15">
            <v>1223.7719960945417</v>
          </cell>
          <cell r="N15">
            <v>1230.6837278753267</v>
          </cell>
          <cell r="O15">
            <v>1230.6806127186342</v>
          </cell>
          <cell r="P15">
            <v>1230.7081119332202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0.48465443432431793</v>
          </cell>
          <cell r="K16">
            <v>1.267587388700063</v>
          </cell>
          <cell r="L16">
            <v>1.6467374470838729</v>
          </cell>
          <cell r="M16">
            <v>176.32834518621536</v>
          </cell>
          <cell r="N16">
            <v>187.77896588663603</v>
          </cell>
          <cell r="O16">
            <v>193.77430540874096</v>
          </cell>
          <cell r="P16">
            <v>197.02177065855312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0.56880500654240995</v>
          </cell>
          <cell r="K17">
            <v>2.1269967898761233</v>
          </cell>
          <cell r="L17">
            <v>1031.8659969517885</v>
          </cell>
          <cell r="M17">
            <v>1031.8722662582993</v>
          </cell>
          <cell r="N17">
            <v>1031.8747215049787</v>
          </cell>
          <cell r="O17">
            <v>1031.8748104172837</v>
          </cell>
          <cell r="P17">
            <v>1031.8751735662672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431.74485459610111</v>
          </cell>
          <cell r="M18">
            <v>902.63476435803113</v>
          </cell>
          <cell r="N18">
            <v>971.34757605528227</v>
          </cell>
          <cell r="O18">
            <v>1556.3431683439615</v>
          </cell>
          <cell r="P18">
            <v>1557.254542263099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0.13839612148742977</v>
          </cell>
          <cell r="K19">
            <v>0.16937570732863977</v>
          </cell>
          <cell r="L19">
            <v>0.48571148202107928</v>
          </cell>
          <cell r="M19">
            <v>0.4370934018808858</v>
          </cell>
          <cell r="N19">
            <v>0.54056662931416855</v>
          </cell>
          <cell r="O19">
            <v>0.58960869323887211</v>
          </cell>
          <cell r="P19">
            <v>1.5275293265948116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5.6621732927761244E-2</v>
          </cell>
          <cell r="M20">
            <v>7.942702139408106E-2</v>
          </cell>
          <cell r="N20">
            <v>9.4989665149027389E-2</v>
          </cell>
          <cell r="O20">
            <v>9.7578497141374315E-2</v>
          </cell>
          <cell r="P20">
            <v>0.11820572785325209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1.6788193257759369E-2</v>
          </cell>
          <cell r="K21">
            <v>2.540293398429886E-2</v>
          </cell>
          <cell r="L21">
            <v>2.0703265063203739E-2</v>
          </cell>
          <cell r="M21">
            <v>3.4140447535808569E-2</v>
          </cell>
          <cell r="N21">
            <v>0.56061191732323035</v>
          </cell>
          <cell r="O21">
            <v>5.7463849406199391E-2</v>
          </cell>
          <cell r="P21">
            <v>0.20301420440197698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3.5803181409512913E-2</v>
          </cell>
          <cell r="K22">
            <v>4.7892964602975145E-2</v>
          </cell>
          <cell r="L22">
            <v>36.691490238801329</v>
          </cell>
          <cell r="M22">
            <v>275.82035080855161</v>
          </cell>
          <cell r="N22">
            <v>1654.1750899101773</v>
          </cell>
          <cell r="O22">
            <v>1788.9378754634092</v>
          </cell>
          <cell r="P22">
            <v>2550.2711828188985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0.20884291791142465</v>
          </cell>
          <cell r="K23">
            <v>0.31372929839866631</v>
          </cell>
          <cell r="L23">
            <v>465.56903308063431</v>
          </cell>
          <cell r="M23">
            <v>714.29193769212065</v>
          </cell>
          <cell r="N23">
            <v>604.24849655594392</v>
          </cell>
          <cell r="O23">
            <v>707.28970775973494</v>
          </cell>
          <cell r="P23">
            <v>704.13670578262111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1171.5977666563263</v>
          </cell>
          <cell r="K24">
            <v>3697.574567853379</v>
          </cell>
          <cell r="L24">
            <v>6450.1606541780657</v>
          </cell>
          <cell r="M24">
            <v>7521.6879917122133</v>
          </cell>
          <cell r="N24">
            <v>8844.1480090771674</v>
          </cell>
          <cell r="O24">
            <v>9676.8926353007937</v>
          </cell>
          <cell r="P24">
            <v>10442.272830916327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H25">
            <v>4.7423300659548326</v>
          </cell>
          <cell r="I25">
            <v>1.6360914493128615</v>
          </cell>
          <cell r="J25">
            <v>-79.462078757422276</v>
          </cell>
          <cell r="K25">
            <v>-47.626267756356093</v>
          </cell>
          <cell r="L25">
            <v>-37.253932245697456</v>
          </cell>
          <cell r="M25">
            <v>-64.717160296087926</v>
          </cell>
          <cell r="N25">
            <v>-73.847308854710818</v>
          </cell>
          <cell r="O25">
            <v>-80.565605029333014</v>
          </cell>
          <cell r="P25">
            <v>-89.677269642633334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833.33085834834719</v>
          </cell>
          <cell r="K26">
            <v>1278.601395231788</v>
          </cell>
          <cell r="L26">
            <v>3.1297723016257217E-2</v>
          </cell>
          <cell r="M26">
            <v>570.3564702805254</v>
          </cell>
          <cell r="N26">
            <v>1910.7531750132953</v>
          </cell>
          <cell r="O26">
            <v>2693.2849658721107</v>
          </cell>
          <cell r="P26">
            <v>3455.4700105575298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833.33085834834719</v>
          </cell>
          <cell r="K27">
            <v>1278.601395231788</v>
          </cell>
          <cell r="L27">
            <v>3.1297723016257217E-2</v>
          </cell>
          <cell r="M27">
            <v>570.3564702805254</v>
          </cell>
          <cell r="N27">
            <v>1910.7531750132953</v>
          </cell>
          <cell r="O27">
            <v>2693.2849658721107</v>
          </cell>
          <cell r="P27">
            <v>3455.4700105575298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-78.562469581616</v>
          </cell>
          <cell r="K28">
            <v>-46.852825447651263</v>
          </cell>
          <cell r="L28">
            <v>-35.092211657462123</v>
          </cell>
          <cell r="M28">
            <v>-63.996111789274174</v>
          </cell>
          <cell r="N28">
            <v>-73.042217417876117</v>
          </cell>
          <cell r="O28">
            <v>-79.598040584592425</v>
          </cell>
          <cell r="P28">
            <v>-88.570611928439703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0.41567367453145398</v>
          </cell>
          <cell r="H29">
            <v>0.37820072671847699</v>
          </cell>
          <cell r="I29">
            <v>7.6773811862433297</v>
          </cell>
          <cell r="J29">
            <v>7.1674945486091701</v>
          </cell>
          <cell r="K29">
            <v>6.8908122733603401</v>
          </cell>
          <cell r="L29">
            <v>0.45353852348849499</v>
          </cell>
          <cell r="M29">
            <v>0.45338620723557699</v>
          </cell>
          <cell r="N29">
            <v>0.40454489082640999</v>
          </cell>
          <cell r="O29">
            <v>0.40428374577204002</v>
          </cell>
          <cell r="P29">
            <v>0.44306938756876002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0.471788682214352</v>
          </cell>
          <cell r="N30">
            <v>0.77076465428166796</v>
          </cell>
          <cell r="O30">
            <v>0.76874022298635003</v>
          </cell>
          <cell r="P30">
            <v>1.3834194731795499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9.0249731696341104</v>
          </cell>
          <cell r="F31">
            <v>1.50673639158593</v>
          </cell>
          <cell r="G31">
            <v>4.0032438525798399</v>
          </cell>
          <cell r="H31">
            <v>2.60763983638688</v>
          </cell>
          <cell r="I31">
            <v>1.95949557431804</v>
          </cell>
          <cell r="J31">
            <v>0.83301695035811096</v>
          </cell>
          <cell r="M31">
            <v>1.64948220291315</v>
          </cell>
          <cell r="N31">
            <v>2.6355025740198501</v>
          </cell>
          <cell r="O31">
            <v>6.3325162144165104</v>
          </cell>
          <cell r="P31">
            <v>6.44444658690146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1.64272285793213</v>
          </cell>
          <cell r="N32">
            <v>2.5857405276511201</v>
          </cell>
          <cell r="O32">
            <v>2.57463480943278</v>
          </cell>
          <cell r="P32">
            <v>4.5701496505452104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1127.9644617122999</v>
          </cell>
          <cell r="F33">
            <v>1118.44958825752</v>
          </cell>
          <cell r="G33">
            <v>1148.43437950886</v>
          </cell>
          <cell r="H33">
            <v>1148.40692468422</v>
          </cell>
          <cell r="I33">
            <v>1033.0379427984101</v>
          </cell>
          <cell r="J33">
            <v>686.62047917880795</v>
          </cell>
          <cell r="K33">
            <v>350.32960009243698</v>
          </cell>
          <cell r="L33">
            <v>284.03372424408599</v>
          </cell>
          <cell r="M33">
            <v>279.26279312959798</v>
          </cell>
          <cell r="N33">
            <v>279.26211755573598</v>
          </cell>
          <cell r="O33">
            <v>279.26179196526698</v>
          </cell>
          <cell r="P33">
            <v>234.63143971502001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0.43914000431555</v>
          </cell>
          <cell r="H34">
            <v>0.52104152880931598</v>
          </cell>
          <cell r="I34">
            <v>26.0845069598703</v>
          </cell>
          <cell r="J34">
            <v>24.870967820091099</v>
          </cell>
          <cell r="K34">
            <v>41.624725583592102</v>
          </cell>
          <cell r="L34">
            <v>20.6320911005166</v>
          </cell>
          <cell r="M34">
            <v>20.733302845877201</v>
          </cell>
          <cell r="N34">
            <v>20.7190165852845</v>
          </cell>
          <cell r="O34">
            <v>20.716810635130098</v>
          </cell>
          <cell r="P34">
            <v>20.7107405275021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1928.71236352445</v>
          </cell>
          <cell r="F35">
            <v>1532.2231278695799</v>
          </cell>
          <cell r="G35">
            <v>1591.4444849209999</v>
          </cell>
          <cell r="H35">
            <v>1194.2610135392399</v>
          </cell>
          <cell r="I35">
            <v>500.48562396287201</v>
          </cell>
          <cell r="J35">
            <v>1.2125440255581399</v>
          </cell>
          <cell r="K35">
            <v>0.88519867557845999</v>
          </cell>
          <cell r="L35">
            <v>0.69875955206154206</v>
          </cell>
          <cell r="M35">
            <v>0.67505851351017598</v>
          </cell>
          <cell r="N35">
            <v>0.65438313462158404</v>
          </cell>
          <cell r="O35">
            <v>0.65373646432126398</v>
          </cell>
          <cell r="P35">
            <v>0.62865379955650602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0.45523189438639</v>
          </cell>
          <cell r="H36">
            <v>0.454403927369049</v>
          </cell>
          <cell r="I36">
            <v>84.714973668967104</v>
          </cell>
          <cell r="J36">
            <v>81.622027733151398</v>
          </cell>
          <cell r="K36">
            <v>79.382554532285099</v>
          </cell>
          <cell r="L36">
            <v>0.46062199293801998</v>
          </cell>
          <cell r="M36">
            <v>0.46052764452829797</v>
          </cell>
          <cell r="N36">
            <v>0.46030875043807401</v>
          </cell>
          <cell r="O36">
            <v>0.45996255441345901</v>
          </cell>
          <cell r="P36">
            <v>0.45941091079860802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0.53347155715162498</v>
          </cell>
          <cell r="N37">
            <v>0.92280427921603203</v>
          </cell>
          <cell r="O37">
            <v>0.93295941512853897</v>
          </cell>
          <cell r="P37">
            <v>1.58361926354737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1.2932267999446301</v>
          </cell>
          <cell r="G38">
            <v>5.8583453152966802</v>
          </cell>
          <cell r="H38">
            <v>4.8721986898653702</v>
          </cell>
          <cell r="I38">
            <v>5.4046890789263404</v>
          </cell>
          <cell r="J38">
            <v>3.1217886250710598</v>
          </cell>
          <cell r="M38">
            <v>1.7631018799762801</v>
          </cell>
          <cell r="N38">
            <v>2.6442536254236702</v>
          </cell>
          <cell r="O38">
            <v>1.4342680646552599</v>
          </cell>
          <cell r="P38">
            <v>2.3344617356948101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0.60010598918161395</v>
          </cell>
          <cell r="H39">
            <v>0.60004402981773797</v>
          </cell>
          <cell r="I39">
            <v>6.8397619565759999</v>
          </cell>
          <cell r="J39">
            <v>6.1198675093042798</v>
          </cell>
          <cell r="K39">
            <v>5.8033656909609102</v>
          </cell>
          <cell r="L39">
            <v>0.26923987805569999</v>
          </cell>
          <cell r="M39">
            <v>0.66924807070637404</v>
          </cell>
          <cell r="N39">
            <v>0.65638960129919399</v>
          </cell>
          <cell r="O39">
            <v>0.65354777291520405</v>
          </cell>
          <cell r="P39">
            <v>0.58151631424269201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1043.1364348214299</v>
          </cell>
          <cell r="F40">
            <v>1206.8775126718201</v>
          </cell>
          <cell r="G40">
            <v>1110.5991698308601</v>
          </cell>
          <cell r="H40">
            <v>1110.5954396130501</v>
          </cell>
          <cell r="I40">
            <v>933.76620621715801</v>
          </cell>
          <cell r="J40">
            <v>623.13209911984495</v>
          </cell>
          <cell r="K40">
            <v>476.17457701134902</v>
          </cell>
          <cell r="L40">
            <v>209.889785965237</v>
          </cell>
          <cell r="M40">
            <v>131.38611917485801</v>
          </cell>
          <cell r="N40">
            <v>102.515829817526</v>
          </cell>
          <cell r="O40">
            <v>102.514822336314</v>
          </cell>
          <cell r="P40">
            <v>75.451633063660594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479.81161000605198</v>
          </cell>
          <cell r="F41">
            <v>387.44389658956999</v>
          </cell>
          <cell r="G41">
            <v>692.29570022213102</v>
          </cell>
          <cell r="H41">
            <v>691.88250809839599</v>
          </cell>
          <cell r="I41">
            <v>489.33235679421</v>
          </cell>
          <cell r="J41">
            <v>201.50749045759</v>
          </cell>
          <cell r="K41">
            <v>126.36038466813299</v>
          </cell>
          <cell r="L41">
            <v>75.041670658492507</v>
          </cell>
          <cell r="M41">
            <v>62.391337671541898</v>
          </cell>
          <cell r="N41">
            <v>58.006188751765798</v>
          </cell>
          <cell r="O41">
            <v>58.005071230686603</v>
          </cell>
          <cell r="P41">
            <v>47.115603756224097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726.71465511471899</v>
          </cell>
          <cell r="F42">
            <v>609.09649322544101</v>
          </cell>
          <cell r="G42">
            <v>175.72576217089701</v>
          </cell>
          <cell r="H42">
            <v>50.507387829459198</v>
          </cell>
          <cell r="I42">
            <v>14.688294801216999</v>
          </cell>
          <cell r="J42">
            <v>0.29071774301120301</v>
          </cell>
          <cell r="K42">
            <v>0.25821668775103002</v>
          </cell>
          <cell r="L42">
            <v>9.0974056407497103E-2</v>
          </cell>
          <cell r="M42">
            <v>0.28558790795458899</v>
          </cell>
          <cell r="N42">
            <v>0.27677252512973999</v>
          </cell>
          <cell r="O42">
            <v>0.28502193513761898</v>
          </cell>
          <cell r="P42">
            <v>0.276281907489483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1783.66447255001</v>
          </cell>
          <cell r="F43">
            <v>1640.97031772233</v>
          </cell>
          <cell r="G43">
            <v>1762.23651191627</v>
          </cell>
          <cell r="H43">
            <v>1644.9875677800201</v>
          </cell>
          <cell r="I43">
            <v>462.56416170047697</v>
          </cell>
          <cell r="J43">
            <v>1.15215886796068</v>
          </cell>
          <cell r="K43">
            <v>1.0988854997847199</v>
          </cell>
          <cell r="L43">
            <v>1.09239245601196</v>
          </cell>
          <cell r="M43">
            <v>0.87728818854427404</v>
          </cell>
          <cell r="N43">
            <v>0.72150601781634705</v>
          </cell>
          <cell r="O43">
            <v>0.72081435821852102</v>
          </cell>
          <cell r="P43">
            <v>0.67913102628282396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1.08005393489643</v>
          </cell>
          <cell r="G44">
            <v>2.26938594035899</v>
          </cell>
          <cell r="H44">
            <v>1.7728779879051899</v>
          </cell>
          <cell r="I44">
            <v>1.8966208264845701</v>
          </cell>
          <cell r="J44">
            <v>1.0038669913753699</v>
          </cell>
          <cell r="M44">
            <v>1.0365047501937601</v>
          </cell>
          <cell r="N44">
            <v>1.66663825803345</v>
          </cell>
          <cell r="O44">
            <v>1.2844561283793501</v>
          </cell>
          <cell r="P44">
            <v>2.3370005290529998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1.4076085165957799</v>
          </cell>
          <cell r="N45">
            <v>1.90392944978789</v>
          </cell>
          <cell r="O45">
            <v>1.4154374618118299</v>
          </cell>
          <cell r="P45">
            <v>2.41715990061074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10.769708094004301</v>
          </cell>
          <cell r="F46">
            <v>6.5380122653551798</v>
          </cell>
          <cell r="G46">
            <v>27.0676000684618</v>
          </cell>
          <cell r="H46">
            <v>25.959720327219301</v>
          </cell>
          <cell r="I46">
            <v>25.200297194689099</v>
          </cell>
          <cell r="J46">
            <v>10.956214762896099</v>
          </cell>
          <cell r="M46">
            <v>3.2837413720072899</v>
          </cell>
          <cell r="N46">
            <v>16.903745227484599</v>
          </cell>
          <cell r="O46">
            <v>25.091753474469499</v>
          </cell>
          <cell r="P46">
            <v>33.986751176046504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9.2730630946639394</v>
          </cell>
          <cell r="F47">
            <v>9.2729267215115598</v>
          </cell>
          <cell r="G47">
            <v>1.1771303609316099</v>
          </cell>
          <cell r="H47">
            <v>0.59099890124550603</v>
          </cell>
          <cell r="I47">
            <v>0.22604731413722001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0.38779767064137299</v>
          </cell>
          <cell r="H48">
            <v>0.489337089267881</v>
          </cell>
          <cell r="I48">
            <v>5.84588222270449</v>
          </cell>
          <cell r="J48">
            <v>5.8653868739143196</v>
          </cell>
          <cell r="K48">
            <v>75.178250137461006</v>
          </cell>
          <cell r="L48">
            <v>81.045815566025993</v>
          </cell>
          <cell r="M48">
            <v>81.045232608060402</v>
          </cell>
          <cell r="N48">
            <v>81.045067723463106</v>
          </cell>
          <cell r="O48">
            <v>81.044800990822296</v>
          </cell>
          <cell r="P48">
            <v>81.043891042700295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7119.0717420872597</v>
          </cell>
          <cell r="F49">
            <v>6514.7518924495498</v>
          </cell>
          <cell r="G49">
            <v>6523.4096633406998</v>
          </cell>
          <cell r="H49">
            <v>5878.8873045889804</v>
          </cell>
          <cell r="I49">
            <v>3599.7242422572599</v>
          </cell>
          <cell r="J49">
            <v>1655.47612120754</v>
          </cell>
          <cell r="K49">
            <v>1163.98657085269</v>
          </cell>
          <cell r="L49">
            <v>673.70861399332205</v>
          </cell>
          <cell r="M49">
            <v>590.02830378140004</v>
          </cell>
          <cell r="N49">
            <v>574.75550394980496</v>
          </cell>
          <cell r="O49">
            <v>584.55542978027802</v>
          </cell>
          <cell r="P49">
            <v>517.07837976662404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0.36482201906982098</v>
          </cell>
          <cell r="H50">
            <v>0.324902694652625</v>
          </cell>
          <cell r="I50">
            <v>3.1812224685060402</v>
          </cell>
          <cell r="J50">
            <v>5.8765756007189998</v>
          </cell>
          <cell r="K50">
            <v>5.67770438369321</v>
          </cell>
          <cell r="L50">
            <v>7.5255594632668901</v>
          </cell>
          <cell r="M50">
            <v>4.7546297910714301</v>
          </cell>
          <cell r="N50">
            <v>12.148153125223899</v>
          </cell>
          <cell r="O50">
            <v>8.4255885657474501</v>
          </cell>
          <cell r="P50">
            <v>7.6288014422268899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98.594529830243403</v>
          </cell>
          <cell r="F51">
            <v>98.104493123979097</v>
          </cell>
          <cell r="G51">
            <v>128.729735752256</v>
          </cell>
          <cell r="H51">
            <v>108.152805310554</v>
          </cell>
          <cell r="I51">
            <v>97.930207239542398</v>
          </cell>
          <cell r="J51">
            <v>51.242746715916397</v>
          </cell>
          <cell r="M51">
            <v>3.24056365883244</v>
          </cell>
          <cell r="N51">
            <v>3.8210631386084799</v>
          </cell>
          <cell r="O51">
            <v>3.5557906530223198</v>
          </cell>
          <cell r="P51">
            <v>5.5347914652373698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1440.9474168255899</v>
          </cell>
          <cell r="F52">
            <v>1508.68847089319</v>
          </cell>
          <cell r="G52">
            <v>1246.4200749352699</v>
          </cell>
          <cell r="H52">
            <v>1281.15824779687</v>
          </cell>
          <cell r="I52">
            <v>1289.2835292914899</v>
          </cell>
          <cell r="J52">
            <v>1064.4736657465</v>
          </cell>
          <cell r="K52">
            <v>360.38947530279899</v>
          </cell>
          <cell r="L52">
            <v>263.78899846991197</v>
          </cell>
          <cell r="M52">
            <v>266.22549521916102</v>
          </cell>
          <cell r="N52">
            <v>250.42098161971899</v>
          </cell>
          <cell r="O52">
            <v>259.48998440611001</v>
          </cell>
          <cell r="P52">
            <v>261.41555726086199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0.94303688767503602</v>
          </cell>
          <cell r="N53">
            <v>1.23827551802497</v>
          </cell>
          <cell r="O53">
            <v>1.08814024033003</v>
          </cell>
          <cell r="P53">
            <v>1.9280544133641799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2229.9161495574999</v>
          </cell>
          <cell r="F54">
            <v>1883.9801961287999</v>
          </cell>
          <cell r="G54">
            <v>1413.32851464695</v>
          </cell>
          <cell r="H54">
            <v>1166.5281319296701</v>
          </cell>
          <cell r="I54">
            <v>644.32587241027602</v>
          </cell>
          <cell r="J54">
            <v>440.01234311482801</v>
          </cell>
          <cell r="K54">
            <v>232.95009452998599</v>
          </cell>
          <cell r="L54">
            <v>63.834872866076097</v>
          </cell>
          <cell r="M54">
            <v>62.873679370273898</v>
          </cell>
          <cell r="N54">
            <v>63.327526498069098</v>
          </cell>
          <cell r="O54">
            <v>63.351739815741801</v>
          </cell>
          <cell r="P54">
            <v>63.353854207582799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3769.45809621333</v>
          </cell>
          <cell r="F55">
            <v>3490.77316014597</v>
          </cell>
          <cell r="G55">
            <v>2788.8431473535502</v>
          </cell>
          <cell r="H55">
            <v>2556.16408773174</v>
          </cell>
          <cell r="I55">
            <v>2034.72083140982</v>
          </cell>
          <cell r="J55">
            <v>1561.6053311779599</v>
          </cell>
          <cell r="K55">
            <v>599.01727421647797</v>
          </cell>
          <cell r="L55">
            <v>335.14943079925501</v>
          </cell>
          <cell r="M55">
            <v>338.03740492701399</v>
          </cell>
          <cell r="N55">
            <v>330.95599989964501</v>
          </cell>
          <cell r="O55">
            <v>335.911243680952</v>
          </cell>
          <cell r="P55">
            <v>339.86105878927299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1.75739555372737E-2</v>
          </cell>
          <cell r="F56">
            <v>1.8025750286656001E-2</v>
          </cell>
          <cell r="G56">
            <v>4.7786177535297202E-3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3.4422430039271399</v>
          </cell>
          <cell r="F57">
            <v>2.5856393067823911</v>
          </cell>
          <cell r="G57">
            <v>3.540300751698843</v>
          </cell>
          <cell r="H57">
            <v>3.2826949556586928</v>
          </cell>
          <cell r="I57">
            <v>3.0534651278830713</v>
          </cell>
          <cell r="J57">
            <v>2.9838646047973429</v>
          </cell>
          <cell r="K57">
            <v>0.74065062657873293</v>
          </cell>
          <cell r="L57">
            <v>0.16421350771159299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3.55724073562921E-2</v>
          </cell>
          <cell r="F58">
            <v>0.38283663140528801</v>
          </cell>
          <cell r="G58">
            <v>0.50963097920242295</v>
          </cell>
          <cell r="H58">
            <v>0.48764378544703879</v>
          </cell>
          <cell r="I58">
            <v>0.5442012710741424</v>
          </cell>
          <cell r="J58">
            <v>0.28921289291026653</v>
          </cell>
          <cell r="K58">
            <v>0.230293743839942</v>
          </cell>
          <cell r="L58">
            <v>8.2873693541994503E-2</v>
          </cell>
          <cell r="M58">
            <v>0.50262655181253701</v>
          </cell>
          <cell r="N58">
            <v>0.79619067283136302</v>
          </cell>
          <cell r="O58">
            <v>0.923359395756986</v>
          </cell>
          <cell r="P58">
            <v>1.084930000967042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6.2285260309081298</v>
          </cell>
          <cell r="F59">
            <v>11.91492994076194</v>
          </cell>
          <cell r="G59">
            <v>10.601439839378941</v>
          </cell>
          <cell r="H59">
            <v>30.164955496017463</v>
          </cell>
          <cell r="I59">
            <v>13.779783741785987</v>
          </cell>
          <cell r="J59">
            <v>6.4415703516095997</v>
          </cell>
          <cell r="K59">
            <v>0.75918942058091399</v>
          </cell>
          <cell r="L59">
            <v>0.38898281620426101</v>
          </cell>
          <cell r="M59">
            <v>1.6939332916078531</v>
          </cell>
          <cell r="N59">
            <v>1.641599730762541</v>
          </cell>
          <cell r="O59">
            <v>1.309864656656633</v>
          </cell>
          <cell r="P59">
            <v>0.66755174369685999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6.3551488757633701</v>
          </cell>
          <cell r="F60">
            <v>21.170171119650298</v>
          </cell>
          <cell r="G60">
            <v>127.54542387374639</v>
          </cell>
          <cell r="H60">
            <v>272.47547178002247</v>
          </cell>
          <cell r="I60">
            <v>780.04842469189543</v>
          </cell>
          <cell r="J60">
            <v>498.89319324954647</v>
          </cell>
          <cell r="K60">
            <v>363.76345307162183</v>
          </cell>
          <cell r="L60">
            <v>96.5526620410742</v>
          </cell>
          <cell r="M60">
            <v>48.919104773172108</v>
          </cell>
          <cell r="N60">
            <v>2.3156211313119233</v>
          </cell>
          <cell r="O60">
            <v>2.024809494138609</v>
          </cell>
          <cell r="P60">
            <v>1.2007718780093368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11.9417869738446</v>
          </cell>
          <cell r="F61">
            <v>22.903715927486502</v>
          </cell>
          <cell r="G61">
            <v>19.75641345215265</v>
          </cell>
          <cell r="H61">
            <v>22.812050980698778</v>
          </cell>
          <cell r="I61">
            <v>11.397737274147278</v>
          </cell>
          <cell r="J61">
            <v>3.540019507543462</v>
          </cell>
          <cell r="K61">
            <v>1.0835170931904989</v>
          </cell>
          <cell r="L61">
            <v>0.51220663652064802</v>
          </cell>
          <cell r="M61">
            <v>43.390533002127128</v>
          </cell>
          <cell r="N61">
            <v>86.823828908552514</v>
          </cell>
          <cell r="O61">
            <v>79.057418129976654</v>
          </cell>
          <cell r="P61">
            <v>76.23428370433129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16.744699061052199</v>
          </cell>
          <cell r="G62">
            <v>11.948179930450795</v>
          </cell>
          <cell r="H62">
            <v>35.431503976996694</v>
          </cell>
          <cell r="I62">
            <v>33.920840537906948</v>
          </cell>
          <cell r="J62">
            <v>2.9531859154717802E-2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53.526815268790202</v>
          </cell>
          <cell r="F63">
            <v>130.43809403253201</v>
          </cell>
          <cell r="G63">
            <v>39.976281797623002</v>
          </cell>
          <cell r="H63">
            <v>20.150118845884801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813.90197121475705</v>
          </cell>
          <cell r="F64">
            <v>546.32010661103698</v>
          </cell>
          <cell r="G64">
            <v>199.77592706413901</v>
          </cell>
          <cell r="H64">
            <v>200.82931635964201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0.20579509947601721</v>
          </cell>
          <cell r="F65">
            <v>0.14500838048527387</v>
          </cell>
          <cell r="G65">
            <v>0.23886051727687679</v>
          </cell>
          <cell r="H65">
            <v>2.6472952574684731E-2</v>
          </cell>
          <cell r="I65">
            <v>1.2357791915943151E-2</v>
          </cell>
          <cell r="J65">
            <v>4.7257626355424794E-3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3.053047859252664</v>
          </cell>
          <cell r="F66">
            <v>3.2042276711461968</v>
          </cell>
          <cell r="G66">
            <v>3.4034420178235938</v>
          </cell>
          <cell r="H66">
            <v>2.211387016388762E-2</v>
          </cell>
          <cell r="I66">
            <v>1.2649998749417989E-2</v>
          </cell>
          <cell r="J66">
            <v>5.3645110871471894E-3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324.07894022229129</v>
          </cell>
          <cell r="F67">
            <v>384.65229563489891</v>
          </cell>
          <cell r="G67">
            <v>212.87640850443677</v>
          </cell>
          <cell r="H67">
            <v>137.0047841878673</v>
          </cell>
          <cell r="I67">
            <v>0.66017606521132577</v>
          </cell>
          <cell r="J67">
            <v>3.3212063708927098E-2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0.24758464347195008</v>
          </cell>
          <cell r="F68">
            <v>0.27445292377736541</v>
          </cell>
          <cell r="G68">
            <v>0.34721807598043264</v>
          </cell>
          <cell r="H68">
            <v>4.3757147115460061E-2</v>
          </cell>
          <cell r="I68">
            <v>1.559479778238246E-2</v>
          </cell>
          <cell r="J68">
            <v>5.2017486812369401E-3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2.6854489166764064</v>
          </cell>
          <cell r="F69">
            <v>2.6686923859996523</v>
          </cell>
          <cell r="G69">
            <v>2.6370661798733228</v>
          </cell>
          <cell r="H69">
            <v>1.4990665696351088E-2</v>
          </cell>
          <cell r="I69">
            <v>1.2931653385587841E-2</v>
          </cell>
          <cell r="J69">
            <v>5.4935462377017803E-3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4.2469385374451198E-2</v>
          </cell>
          <cell r="G70">
            <v>9.2526860341007794E-2</v>
          </cell>
          <cell r="H70">
            <v>0.2562168120979853</v>
          </cell>
          <cell r="I70">
            <v>0.19968770397544411</v>
          </cell>
          <cell r="J70">
            <v>0.10228073350638804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5.0888509418693301E-2</v>
          </cell>
          <cell r="G71">
            <v>0.1295944382198238</v>
          </cell>
          <cell r="H71">
            <v>0.3673760558265613</v>
          </cell>
          <cell r="I71">
            <v>0.26832004879917382</v>
          </cell>
          <cell r="J71">
            <v>0.1297756293646995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3.4043739102160402E-2</v>
          </cell>
          <cell r="G72">
            <v>6.7764376058465109E-2</v>
          </cell>
          <cell r="H72">
            <v>0.23892017934435589</v>
          </cell>
          <cell r="I72">
            <v>0.18849817999133728</v>
          </cell>
          <cell r="J72">
            <v>9.9799982236590451E-2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5.92385573802637E-2</v>
          </cell>
          <cell r="G73">
            <v>0.15176683422648959</v>
          </cell>
          <cell r="H73">
            <v>0.3215431213183913</v>
          </cell>
          <cell r="I73">
            <v>0.2340795281998248</v>
          </cell>
          <cell r="J73">
            <v>0.1046241290236659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4.2307101396109902E-2</v>
          </cell>
          <cell r="G74">
            <v>9.7166433421165502E-2</v>
          </cell>
          <cell r="H74">
            <v>0.28953573086237949</v>
          </cell>
          <cell r="I74">
            <v>0.21187109772500878</v>
          </cell>
          <cell r="J74">
            <v>0.10206655797233377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6.3621757242727006E-2</v>
          </cell>
          <cell r="G75">
            <v>0.1725847127811399</v>
          </cell>
          <cell r="H75">
            <v>0.52318709863869506</v>
          </cell>
          <cell r="I75">
            <v>0.37950108568048868</v>
          </cell>
          <cell r="J75">
            <v>0.17944638374321681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4.8772513576747202E-2</v>
          </cell>
          <cell r="G76">
            <v>0.11232961580114009</v>
          </cell>
          <cell r="H76">
            <v>0.24543931913341091</v>
          </cell>
          <cell r="I76">
            <v>0.17878524382665001</v>
          </cell>
          <cell r="J76">
            <v>8.0834269793044908E-2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9.8159663241878192</v>
          </cell>
          <cell r="G77">
            <v>7.7593403077836749</v>
          </cell>
          <cell r="H77">
            <v>2.8954461097214501E-2</v>
          </cell>
          <cell r="I77">
            <v>2.010828175217352E-2</v>
          </cell>
          <cell r="J77">
            <v>1.885325838548042E-2</v>
          </cell>
          <cell r="K77">
            <v>1.8600611007635631E-2</v>
          </cell>
          <cell r="L77">
            <v>1.4124746766202529E-2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4.0040241522891998E-2</v>
          </cell>
          <cell r="G78">
            <v>9.0489163659210503E-2</v>
          </cell>
          <cell r="H78">
            <v>0.19145531163061419</v>
          </cell>
          <cell r="I78">
            <v>0.13951765162980939</v>
          </cell>
          <cell r="J78">
            <v>6.3731784489290344E-2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9.8968200561463507E-2</v>
          </cell>
          <cell r="G79">
            <v>0.16170192387083521</v>
          </cell>
          <cell r="H79">
            <v>7.5438821053357599E-2</v>
          </cell>
          <cell r="I79">
            <v>2.9414922070798828E-2</v>
          </cell>
          <cell r="J79">
            <v>2.755133988034247E-2</v>
          </cell>
          <cell r="K79">
            <v>2.7822589106018921E-2</v>
          </cell>
          <cell r="L79">
            <v>2.0992706344093861E-2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8.0423099186638702E-2</v>
          </cell>
          <cell r="G80">
            <v>0.53771603126860101</v>
          </cell>
          <cell r="H80">
            <v>0.63512514715899815</v>
          </cell>
          <cell r="I80">
            <v>3.6503482107797802E-2</v>
          </cell>
          <cell r="J80">
            <v>3.0494721348338801E-2</v>
          </cell>
          <cell r="K80">
            <v>4.5098546437906402E-2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2.5692098246188299E-2</v>
          </cell>
          <cell r="G81">
            <v>4.5395809554117705E-2</v>
          </cell>
          <cell r="H81">
            <v>8.4622679535281686E-2</v>
          </cell>
          <cell r="I81">
            <v>5.3441611823126199E-2</v>
          </cell>
          <cell r="J81">
            <v>5.2765909931857397E-2</v>
          </cell>
          <cell r="K81">
            <v>4.57169884132856E-2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1403.1171748238201</v>
          </cell>
          <cell r="F82">
            <v>1172.3227451042701</v>
          </cell>
          <cell r="G82">
            <v>100.393314714962</v>
          </cell>
          <cell r="H82">
            <v>100.47269947802501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69.896785151233601</v>
          </cell>
          <cell r="G83">
            <v>103.962750181484</v>
          </cell>
          <cell r="H83">
            <v>103.97436468177099</v>
          </cell>
          <cell r="I83">
            <v>103.990633443433</v>
          </cell>
          <cell r="J83">
            <v>26.885095583185699</v>
          </cell>
          <cell r="K83">
            <v>3.8692278183902397E-2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3.1942079039833668</v>
          </cell>
          <cell r="F84">
            <v>19.40552833992956</v>
          </cell>
          <cell r="G84">
            <v>19.758672272941212</v>
          </cell>
          <cell r="H84">
            <v>25.515307568750707</v>
          </cell>
          <cell r="I84">
            <v>64.164785766476825</v>
          </cell>
          <cell r="J84">
            <v>56.492832340683726</v>
          </cell>
          <cell r="K84">
            <v>25.579401342132378</v>
          </cell>
          <cell r="L84">
            <v>0.63116064484982992</v>
          </cell>
          <cell r="M84">
            <v>1.299705796814471</v>
          </cell>
          <cell r="N84">
            <v>1.612410433328676</v>
          </cell>
          <cell r="O84">
            <v>1.358988500683352</v>
          </cell>
          <cell r="P84">
            <v>1.9430772002107861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1263.8348661362199</v>
          </cell>
          <cell r="G85">
            <v>1155.4073149876399</v>
          </cell>
          <cell r="H85">
            <v>1056.60292309446</v>
          </cell>
          <cell r="I85">
            <v>1017.06848418834</v>
          </cell>
          <cell r="J85">
            <v>528.31386823697505</v>
          </cell>
          <cell r="K85">
            <v>339.02559227248003</v>
          </cell>
          <cell r="L85">
            <v>149.74806364556599</v>
          </cell>
          <cell r="M85">
            <v>149.74741313648599</v>
          </cell>
          <cell r="N85">
            <v>149.746938524033</v>
          </cell>
          <cell r="O85">
            <v>149.74644561658801</v>
          </cell>
          <cell r="P85">
            <v>149.745925529402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8.0274621088107594</v>
          </cell>
          <cell r="F86">
            <v>8.7116906984697007</v>
          </cell>
          <cell r="G86">
            <v>8.6876179828594822</v>
          </cell>
          <cell r="H86">
            <v>7.7290306188348197</v>
          </cell>
          <cell r="I86">
            <v>0.96926815322068771</v>
          </cell>
          <cell r="J86">
            <v>0.19240062762841953</v>
          </cell>
          <cell r="K86">
            <v>0.18572177869980619</v>
          </cell>
          <cell r="L86">
            <v>0.1677738012756434</v>
          </cell>
          <cell r="M86">
            <v>0.2146260337761588</v>
          </cell>
          <cell r="N86">
            <v>0.28366211456310841</v>
          </cell>
          <cell r="O86">
            <v>0.3001214942685354</v>
          </cell>
          <cell r="P86">
            <v>0.42832064681537196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13.031884810183161</v>
          </cell>
          <cell r="F87">
            <v>7.4297966861681015</v>
          </cell>
          <cell r="G87">
            <v>7.3784769287084027</v>
          </cell>
          <cell r="H87">
            <v>7.5482523851517653</v>
          </cell>
          <cell r="I87">
            <v>7.6489621397541754</v>
          </cell>
          <cell r="J87">
            <v>3.3295150116748213</v>
          </cell>
          <cell r="K87">
            <v>0.18238300218340364</v>
          </cell>
          <cell r="L87">
            <v>0.18645850717617249</v>
          </cell>
          <cell r="M87">
            <v>0.23404681995655119</v>
          </cell>
          <cell r="N87">
            <v>0.26446859647666587</v>
          </cell>
          <cell r="O87">
            <v>0.31275379298177614</v>
          </cell>
          <cell r="P87">
            <v>0.40278864265199199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4722.2957917282301</v>
          </cell>
          <cell r="F88">
            <v>3990.1828898564199</v>
          </cell>
          <cell r="G88">
            <v>2495.7477985062701</v>
          </cell>
          <cell r="H88">
            <v>1062.68333705483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8.4384178748141405</v>
          </cell>
          <cell r="F89">
            <v>3.7860144231945254</v>
          </cell>
          <cell r="G89">
            <v>3.7565267502719646</v>
          </cell>
          <cell r="H89">
            <v>3.889980114498591</v>
          </cell>
          <cell r="I89">
            <v>4.0452665892744584</v>
          </cell>
          <cell r="J89">
            <v>3.8770168630089508</v>
          </cell>
          <cell r="K89">
            <v>1.2054071972792293</v>
          </cell>
          <cell r="L89">
            <v>0.15162494383611702</v>
          </cell>
          <cell r="M89">
            <v>0.1804338998077312</v>
          </cell>
          <cell r="N89">
            <v>0.2062283514735756</v>
          </cell>
          <cell r="O89">
            <v>0.23031013428163691</v>
          </cell>
          <cell r="P89">
            <v>0.29291956550930731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3879.3229856111302</v>
          </cell>
          <cell r="F90">
            <v>3569.7813668880099</v>
          </cell>
          <cell r="G90">
            <v>2582.8922945634699</v>
          </cell>
          <cell r="H90">
            <v>1163.2101453770599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143.20778351017901</v>
          </cell>
          <cell r="F91">
            <v>2.8520025940188001</v>
          </cell>
          <cell r="G91">
            <v>0.52016963182304798</v>
          </cell>
          <cell r="H91">
            <v>0.51572527036117199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1.393834200203742</v>
          </cell>
          <cell r="F92">
            <v>1.4259992009484161</v>
          </cell>
          <cell r="G92">
            <v>1.9495634400796082</v>
          </cell>
          <cell r="H92">
            <v>2.3890953526594177E-2</v>
          </cell>
          <cell r="I92">
            <v>5.7717952023838602E-3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0.13698642047015999</v>
          </cell>
          <cell r="G93">
            <v>4.2961353048792797E-2</v>
          </cell>
          <cell r="H93">
            <v>2.915105396500112E-2</v>
          </cell>
          <cell r="I93">
            <v>2.0910367204325979E-2</v>
          </cell>
          <cell r="J93">
            <v>1.9784318977458651E-2</v>
          </cell>
          <cell r="K93">
            <v>2.1535280363118969E-2</v>
          </cell>
          <cell r="L93">
            <v>1.7951278883738778E-2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5.43017462520285E-2</v>
          </cell>
          <cell r="G94">
            <v>0.1200642603556545</v>
          </cell>
          <cell r="H94">
            <v>6.5004357442274008E-2</v>
          </cell>
          <cell r="I94">
            <v>3.1871970206203699E-2</v>
          </cell>
          <cell r="J94">
            <v>3.17258833869173E-2</v>
          </cell>
          <cell r="K94">
            <v>0.33623587370908675</v>
          </cell>
          <cell r="L94">
            <v>0.33663475816758248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8.2801891032785194E-2</v>
          </cell>
          <cell r="F95">
            <v>6.247086816393483</v>
          </cell>
          <cell r="G95">
            <v>0.1049535228963842</v>
          </cell>
          <cell r="H95">
            <v>0.1043638134458075</v>
          </cell>
          <cell r="I95">
            <v>2.9875678380340019E-2</v>
          </cell>
          <cell r="J95">
            <v>2.7276751403900432E-2</v>
          </cell>
          <cell r="K95">
            <v>2.8187383478303931E-2</v>
          </cell>
          <cell r="L95">
            <v>1.6384953427030557E-2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8.5649829899627397E-2</v>
          </cell>
          <cell r="G96">
            <v>3.6583009671964599</v>
          </cell>
          <cell r="H96">
            <v>3.6572520749418032</v>
          </cell>
          <cell r="I96">
            <v>4.9029780113634097E-2</v>
          </cell>
          <cell r="J96">
            <v>4.4411580131149403E-2</v>
          </cell>
          <cell r="K96">
            <v>5.5816353970738995E-2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7.5855585537824393</v>
          </cell>
          <cell r="F97">
            <v>9.5355165095243564</v>
          </cell>
          <cell r="G97">
            <v>0.14801667130768598</v>
          </cell>
          <cell r="H97">
            <v>0.19498731070549821</v>
          </cell>
          <cell r="I97">
            <v>5.4241997835869402E-2</v>
          </cell>
          <cell r="J97">
            <v>4.5433238043512902E-2</v>
          </cell>
          <cell r="K97">
            <v>4.6830015953222101E-2</v>
          </cell>
          <cell r="L97">
            <v>2.4192178990692901E-2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F98">
            <v>2.0153671701129298E-2</v>
          </cell>
          <cell r="G98">
            <v>6.3771031475034406E-2</v>
          </cell>
          <cell r="H98">
            <v>9.1621793166016596E-2</v>
          </cell>
          <cell r="I98">
            <v>7.0377225113157499E-2</v>
          </cell>
          <cell r="J98">
            <v>7.7101285439787809E-2</v>
          </cell>
          <cell r="K98">
            <v>5.9222828012408205E-2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45.392763473190911</v>
          </cell>
          <cell r="F99">
            <v>65.344230890358588</v>
          </cell>
          <cell r="G99">
            <v>0.25699033353553108</v>
          </cell>
          <cell r="H99">
            <v>0.32347058315239052</v>
          </cell>
          <cell r="I99">
            <v>8.3834508595005491E-2</v>
          </cell>
          <cell r="J99">
            <v>6.0467498626829701E-2</v>
          </cell>
          <cell r="K99">
            <v>7.3458253886936997E-2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0.68001490948576404</v>
          </cell>
          <cell r="F100">
            <v>0.21283396868057813</v>
          </cell>
          <cell r="G100">
            <v>0.24044586860001418</v>
          </cell>
          <cell r="H100">
            <v>0.19308321645745449</v>
          </cell>
          <cell r="I100">
            <v>0.11240825656726711</v>
          </cell>
          <cell r="J100">
            <v>0.10662066366654849</v>
          </cell>
          <cell r="K100">
            <v>6.8252323020105102E-2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7.7692414009414897E-3</v>
          </cell>
          <cell r="F101">
            <v>7.9260290649787197E-3</v>
          </cell>
          <cell r="G101">
            <v>7.9870286739543595E-3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1.2699886731945</v>
          </cell>
          <cell r="F102">
            <v>1.2695377936885499</v>
          </cell>
          <cell r="G102">
            <v>1.26440817460755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92.5557750711165</v>
          </cell>
          <cell r="F103">
            <v>91.727536674213397</v>
          </cell>
          <cell r="G103">
            <v>67.800048816789896</v>
          </cell>
          <cell r="H103">
            <v>32.395525422329101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35.832157906126014</v>
          </cell>
          <cell r="F105">
            <v>67.537442755925937</v>
          </cell>
          <cell r="G105">
            <v>133.41436382453622</v>
          </cell>
          <cell r="H105">
            <v>78.098608088634066</v>
          </cell>
          <cell r="I105">
            <v>36.276719488970258</v>
          </cell>
          <cell r="J105">
            <v>4.9893763600596062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27.36293710185474</v>
          </cell>
          <cell r="F106">
            <v>42.590621477687733</v>
          </cell>
          <cell r="G106">
            <v>17.05913853417184</v>
          </cell>
          <cell r="H106">
            <v>58.046287801762283</v>
          </cell>
          <cell r="I106">
            <v>63.905562078586385</v>
          </cell>
          <cell r="J106">
            <v>3.3932297992818002E-2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268.67930797721203</v>
          </cell>
          <cell r="F107">
            <v>392.18299105085032</v>
          </cell>
          <cell r="G107">
            <v>549.10269917138464</v>
          </cell>
          <cell r="H107">
            <v>446.24779930574454</v>
          </cell>
          <cell r="I107">
            <v>86.097296803431917</v>
          </cell>
          <cell r="J107">
            <v>12.004894160066817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0.37154258720023742</v>
          </cell>
          <cell r="F108">
            <v>4.342674728781506</v>
          </cell>
          <cell r="G108">
            <v>4.2568300025039578</v>
          </cell>
          <cell r="H108">
            <v>2.5766231428525077</v>
          </cell>
          <cell r="I108">
            <v>0.94378498334606531</v>
          </cell>
          <cell r="J108">
            <v>9.8987707303239109E-2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268.15004232319518</v>
          </cell>
          <cell r="F109">
            <v>424.09561928431958</v>
          </cell>
          <cell r="G109">
            <v>822.74228593725127</v>
          </cell>
          <cell r="H109">
            <v>692.5352600472479</v>
          </cell>
          <cell r="I109">
            <v>272.97340536408876</v>
          </cell>
          <cell r="J109">
            <v>35.901305319453023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89.387868645466767</v>
          </cell>
          <cell r="F110">
            <v>94.202011341674634</v>
          </cell>
          <cell r="G110">
            <v>93.639033644660202</v>
          </cell>
          <cell r="H110">
            <v>61.294851323636024</v>
          </cell>
          <cell r="I110">
            <v>1.8769116071285339</v>
          </cell>
          <cell r="J110">
            <v>0.10685606393613159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279.5451248144974</v>
          </cell>
          <cell r="F111">
            <v>387.90085666092421</v>
          </cell>
          <cell r="G111">
            <v>683.89430935215887</v>
          </cell>
          <cell r="H111">
            <v>568.53563803581505</v>
          </cell>
          <cell r="I111">
            <v>204.53670527092385</v>
          </cell>
          <cell r="J111">
            <v>21.750449526623918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365.5125802480955</v>
          </cell>
          <cell r="F112">
            <v>390.50263361362869</v>
          </cell>
          <cell r="G112">
            <v>386.95617172451927</v>
          </cell>
          <cell r="H112">
            <v>295.44547016167132</v>
          </cell>
          <cell r="I112">
            <v>10.293114948103581</v>
          </cell>
          <cell r="J112">
            <v>8.7383899660003109E-2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140.9450354089287</v>
          </cell>
          <cell r="F113">
            <v>161.99419728119608</v>
          </cell>
          <cell r="G113">
            <v>159.44802112964229</v>
          </cell>
          <cell r="H113">
            <v>122.27057423486958</v>
          </cell>
          <cell r="I113">
            <v>7.1919352795905684</v>
          </cell>
          <cell r="J113">
            <v>6.7938075905026707E-2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5.9566592939127601</v>
          </cell>
          <cell r="F114">
            <v>1.8478663682302201</v>
          </cell>
          <cell r="G114">
            <v>3.95621488546821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9.0933748120878306</v>
          </cell>
          <cell r="G115">
            <v>2.9536265286868403E-2</v>
          </cell>
          <cell r="H115">
            <v>2.762628312267125E-2</v>
          </cell>
          <cell r="I115">
            <v>2.2901606265714622E-2</v>
          </cell>
          <cell r="J115">
            <v>2.1099861735626349E-2</v>
          </cell>
          <cell r="K115">
            <v>2.1528168544005889E-2</v>
          </cell>
          <cell r="L115">
            <v>1.2874308919697101E-2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3.23354269723473E-2</v>
          </cell>
          <cell r="G116">
            <v>3.2298621186318904E-2</v>
          </cell>
          <cell r="H116">
            <v>4.7221856586345298E-2</v>
          </cell>
          <cell r="I116">
            <v>3.4506356804691399E-2</v>
          </cell>
          <cell r="J116">
            <v>3.1404962668987207E-2</v>
          </cell>
          <cell r="K116">
            <v>3.2629472603383398E-2</v>
          </cell>
          <cell r="L116">
            <v>1.8162318970645921E-2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8.3166170942217704E-2</v>
          </cell>
          <cell r="G117">
            <v>7.3401621703244699E-2</v>
          </cell>
          <cell r="H117">
            <v>0.1085119525217306</v>
          </cell>
          <cell r="I117">
            <v>3.5876994932639503E-2</v>
          </cell>
          <cell r="J117">
            <v>3.5078513040400598E-2</v>
          </cell>
          <cell r="K117">
            <v>4.7115560258333897E-2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3.244571602315359</v>
          </cell>
          <cell r="F118">
            <v>3.9671977922936694</v>
          </cell>
          <cell r="G118">
            <v>2.7544623326830484</v>
          </cell>
          <cell r="H118">
            <v>1.8187508505462928</v>
          </cell>
          <cell r="I118">
            <v>0.29501359862633869</v>
          </cell>
          <cell r="J118">
            <v>8.5356295844531374E-2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2.44980957456792E-2</v>
          </cell>
          <cell r="G119">
            <v>3.5960584834892402E-2</v>
          </cell>
          <cell r="H119">
            <v>8.3529773892369791E-2</v>
          </cell>
          <cell r="I119">
            <v>5.9151571298798E-2</v>
          </cell>
          <cell r="J119">
            <v>5.67965660440055E-2</v>
          </cell>
          <cell r="K119">
            <v>4.7501067778010601E-2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28.5796162100334</v>
          </cell>
          <cell r="F120">
            <v>-0.46930717282951701</v>
          </cell>
          <cell r="G120">
            <v>-0.83540475897899402</v>
          </cell>
          <cell r="H120">
            <v>-0.45730093779557901</v>
          </cell>
          <cell r="I120">
            <v>-0.451889591359253</v>
          </cell>
          <cell r="J120">
            <v>0.44828610283554798</v>
          </cell>
          <cell r="K120">
            <v>0.44708028664010402</v>
          </cell>
          <cell r="L120">
            <v>0.12904050150266</v>
          </cell>
          <cell r="M120">
            <v>0.44858803423666999</v>
          </cell>
          <cell r="N120">
            <v>0.44846148343217501</v>
          </cell>
          <cell r="O120">
            <v>0.451582963022366</v>
          </cell>
          <cell r="P120">
            <v>0.483617534464796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10.30877432602025</v>
          </cell>
          <cell r="F121">
            <v>23.719539959150818</v>
          </cell>
          <cell r="G121">
            <v>70.762129368362764</v>
          </cell>
          <cell r="H121">
            <v>60.203895342250306</v>
          </cell>
          <cell r="I121">
            <v>25.973681805318652</v>
          </cell>
          <cell r="J121">
            <v>3.6058611499482751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7.1319729205404801E-3</v>
          </cell>
          <cell r="F122">
            <v>7.6842789729816882E-2</v>
          </cell>
          <cell r="G122">
            <v>0.12777280971702146</v>
          </cell>
          <cell r="H122">
            <v>0.33447250465991718</v>
          </cell>
          <cell r="I122">
            <v>0.25066746763593412</v>
          </cell>
          <cell r="J122">
            <v>0.12947889654255679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7.4938417367593964</v>
          </cell>
          <cell r="F123">
            <v>84.228370172023347</v>
          </cell>
          <cell r="G123">
            <v>80.50727588595332</v>
          </cell>
          <cell r="H123">
            <v>64.469350152939057</v>
          </cell>
          <cell r="I123">
            <v>20.739134575697108</v>
          </cell>
          <cell r="J123">
            <v>0.1204088615835697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0.19623631646488093</v>
          </cell>
          <cell r="F124">
            <v>34.890639058431141</v>
          </cell>
          <cell r="G124">
            <v>106.86669474796867</v>
          </cell>
          <cell r="H124">
            <v>91.661712213855466</v>
          </cell>
          <cell r="I124">
            <v>45.692895909177835</v>
          </cell>
          <cell r="J124">
            <v>5.4785049738956815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6.6325661530384696</v>
          </cell>
          <cell r="F125">
            <v>10.064608739688449</v>
          </cell>
          <cell r="G125">
            <v>9.6012299698823682</v>
          </cell>
          <cell r="H125">
            <v>8.0703705645003474</v>
          </cell>
          <cell r="I125">
            <v>1.3398139789380927</v>
          </cell>
          <cell r="J125">
            <v>6.9636418793165789E-2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2.044129650155742</v>
          </cell>
          <cell r="F126">
            <v>3.4779773612030453</v>
          </cell>
          <cell r="G126">
            <v>3.5104559336496206</v>
          </cell>
          <cell r="H126">
            <v>2.6952611822606212</v>
          </cell>
          <cell r="I126">
            <v>0.64491517959153943</v>
          </cell>
          <cell r="J126">
            <v>5.8210341596461504E-2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2.530283379864751</v>
          </cell>
          <cell r="F127">
            <v>5.3723214871361344</v>
          </cell>
          <cell r="G127">
            <v>5.3087342517043883</v>
          </cell>
          <cell r="H127">
            <v>4.4242907481281444</v>
          </cell>
          <cell r="I127">
            <v>1.1247801015558718</v>
          </cell>
          <cell r="J127">
            <v>7.0933495859237999E-2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56.9607345033141</v>
          </cell>
          <cell r="G128">
            <v>0.35018818005842972</v>
          </cell>
          <cell r="H128">
            <v>287.33011445200913</v>
          </cell>
          <cell r="I128">
            <v>863.1950624147122</v>
          </cell>
          <cell r="J128">
            <v>811.51305366896395</v>
          </cell>
          <cell r="K128">
            <v>68.135891259975168</v>
          </cell>
          <cell r="L128">
            <v>8.0865345884863299E-2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386.07118015403898</v>
          </cell>
          <cell r="F129">
            <v>452.65154116452862</v>
          </cell>
          <cell r="G129">
            <v>0.24209757643891028</v>
          </cell>
          <cell r="H129">
            <v>1.2639509452084114</v>
          </cell>
          <cell r="I129">
            <v>0.59315581745363599</v>
          </cell>
          <cell r="J129">
            <v>0.45694841884606402</v>
          </cell>
          <cell r="K129">
            <v>0.25245902235230899</v>
          </cell>
          <cell r="L129">
            <v>4.5049750044982802E-2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4.0239454448361403E-3</v>
          </cell>
          <cell r="F130">
            <v>0.39543423632040098</v>
          </cell>
          <cell r="G130">
            <v>0.49689888413052796</v>
          </cell>
          <cell r="H130">
            <v>0.61682723029604158</v>
          </cell>
          <cell r="I130">
            <v>0.62850207668952551</v>
          </cell>
          <cell r="J130">
            <v>0.3253821305013922</v>
          </cell>
          <cell r="K130">
            <v>1.3495263233497909</v>
          </cell>
          <cell r="L130">
            <v>0.84716289786266508</v>
          </cell>
          <cell r="M130">
            <v>1.7191349511974301</v>
          </cell>
          <cell r="N130">
            <v>0.1095854805775552</v>
          </cell>
          <cell r="O130">
            <v>5.8394212584492192E-2</v>
          </cell>
          <cell r="P130">
            <v>5.1572906516293093E-2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3.5225181043561202E-3</v>
          </cell>
          <cell r="F131">
            <v>0.31866262334477002</v>
          </cell>
          <cell r="G131">
            <v>0.55246178708281801</v>
          </cell>
          <cell r="H131">
            <v>255.41971506857587</v>
          </cell>
          <cell r="I131">
            <v>160.82482552650248</v>
          </cell>
          <cell r="J131">
            <v>79.109308823660541</v>
          </cell>
          <cell r="K131">
            <v>5.1888289902994762</v>
          </cell>
          <cell r="L131">
            <v>3.2294640907702412</v>
          </cell>
          <cell r="M131">
            <v>2.129588216210109</v>
          </cell>
          <cell r="N131">
            <v>0.15573148790047259</v>
          </cell>
          <cell r="O131">
            <v>0.1382150361827035</v>
          </cell>
          <cell r="P131">
            <v>8.9013437994750894E-2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1.76026800484715E-2</v>
          </cell>
          <cell r="F132">
            <v>45.581981845330802</v>
          </cell>
          <cell r="G132">
            <v>102.4544531066084</v>
          </cell>
          <cell r="H132">
            <v>83.142182171045334</v>
          </cell>
          <cell r="I132">
            <v>403.91727016699497</v>
          </cell>
          <cell r="J132">
            <v>265.88276036870286</v>
          </cell>
          <cell r="K132">
            <v>172.70231910460612</v>
          </cell>
          <cell r="L132">
            <v>18.718243932376904</v>
          </cell>
          <cell r="M132">
            <v>12.097567011132298</v>
          </cell>
          <cell r="N132">
            <v>0.1947950039574339</v>
          </cell>
          <cell r="O132">
            <v>0.17023734191357731</v>
          </cell>
          <cell r="P132">
            <v>0.10379377957528201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8.2984850010049698</v>
          </cell>
          <cell r="F133">
            <v>10.094890805350035</v>
          </cell>
          <cell r="G133">
            <v>1.3619630970560932</v>
          </cell>
          <cell r="H133">
            <v>0.10413926168249502</v>
          </cell>
          <cell r="I133">
            <v>2.5747126461586473E-2</v>
          </cell>
          <cell r="J133">
            <v>2.401547118128752E-2</v>
          </cell>
          <cell r="K133">
            <v>2.395449050779162E-2</v>
          </cell>
          <cell r="L133">
            <v>1.8471903123440631E-2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0.41888492844580999</v>
          </cell>
          <cell r="F134">
            <v>3.0734434030914599</v>
          </cell>
          <cell r="G134">
            <v>4.23951669777143</v>
          </cell>
          <cell r="H134">
            <v>99.190721539397259</v>
          </cell>
          <cell r="I134">
            <v>76.02078823141693</v>
          </cell>
          <cell r="J134">
            <v>26.405474829127865</v>
          </cell>
          <cell r="K134">
            <v>80.426685839078075</v>
          </cell>
          <cell r="L134">
            <v>51.500227294678993</v>
          </cell>
          <cell r="M134">
            <v>52.248754816737666</v>
          </cell>
          <cell r="N134">
            <v>62.55865338534106</v>
          </cell>
          <cell r="O134">
            <v>56.997524340518169</v>
          </cell>
          <cell r="P134">
            <v>54.250978829943108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38.024888050067403</v>
          </cell>
          <cell r="F135">
            <v>28.417061576827056</v>
          </cell>
          <cell r="G135">
            <v>2.2481728142143513</v>
          </cell>
          <cell r="H135">
            <v>0.36441255106459003</v>
          </cell>
          <cell r="I135">
            <v>4.1221805859839401E-2</v>
          </cell>
          <cell r="J135">
            <v>3.8121012247076598E-2</v>
          </cell>
          <cell r="K135">
            <v>4.1727661218992899E-2</v>
          </cell>
          <cell r="L135">
            <v>3.0787799929072299E-2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11.362356758847611</v>
          </cell>
          <cell r="F136">
            <v>9.0810104102988767</v>
          </cell>
          <cell r="G136">
            <v>5.5746344363484042</v>
          </cell>
          <cell r="H136">
            <v>7.78524448783892</v>
          </cell>
          <cell r="I136">
            <v>2.0928213133822267</v>
          </cell>
          <cell r="J136">
            <v>7.0982871067517994E-2</v>
          </cell>
          <cell r="K136">
            <v>7.9866432756280109E-2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1.459407878260375</v>
          </cell>
          <cell r="F137">
            <v>0.17844541451763299</v>
          </cell>
          <cell r="G137">
            <v>0.20167616703417257</v>
          </cell>
          <cell r="H137">
            <v>0.19758348837650971</v>
          </cell>
          <cell r="I137">
            <v>0.1089468248881285</v>
          </cell>
          <cell r="J137">
            <v>0.1107301134054062</v>
          </cell>
          <cell r="K137">
            <v>7.1365253631544001E-2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0.20859266982794</v>
          </cell>
          <cell r="G138">
            <v>2.3602375705777702E-2</v>
          </cell>
          <cell r="H138">
            <v>2.8701375716533552E-2</v>
          </cell>
          <cell r="I138">
            <v>2.4091809331005153E-2</v>
          </cell>
          <cell r="J138">
            <v>2.2690342876981358E-2</v>
          </cell>
          <cell r="K138">
            <v>2.3139381420178531E-2</v>
          </cell>
          <cell r="L138">
            <v>1.7070550660906791E-2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2.4290215116310999E-2</v>
          </cell>
          <cell r="G139">
            <v>3.9052139550922196E-2</v>
          </cell>
          <cell r="H139">
            <v>4.8854338529281199E-2</v>
          </cell>
          <cell r="I139">
            <v>3.8710073421459198E-2</v>
          </cell>
          <cell r="J139">
            <v>3.7993737386150001E-2</v>
          </cell>
          <cell r="K139">
            <v>4.0181546106927903E-2</v>
          </cell>
          <cell r="L139">
            <v>2.8422100708890702E-2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0.44163928070490599</v>
          </cell>
          <cell r="F140">
            <v>0.44096018592837699</v>
          </cell>
          <cell r="G140">
            <v>0.43791598623744799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6.7534330395177006E-2</v>
          </cell>
          <cell r="G141">
            <v>0.1248789262183326</v>
          </cell>
          <cell r="H141">
            <v>0.13094073324756661</v>
          </cell>
          <cell r="I141">
            <v>4.4644475176115E-2</v>
          </cell>
          <cell r="J141">
            <v>4.4883970166778801E-2</v>
          </cell>
          <cell r="K141">
            <v>5.5511843147228804E-2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F142">
            <v>1.83316872163274E-2</v>
          </cell>
          <cell r="G142">
            <v>6.8959177627068699E-2</v>
          </cell>
          <cell r="H142">
            <v>9.2864401694373488E-2</v>
          </cell>
          <cell r="I142">
            <v>8.0194069944710497E-2</v>
          </cell>
          <cell r="J142">
            <v>8.2723354371428803E-2</v>
          </cell>
          <cell r="K142">
            <v>6.1380688717807101E-2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15027.640389296501</v>
          </cell>
          <cell r="F143">
            <v>14288.1644039085</v>
          </cell>
          <cell r="G143">
            <v>10581.028352273899</v>
          </cell>
          <cell r="H143">
            <v>7775.1546511834804</v>
          </cell>
          <cell r="I143">
            <v>4501.26543058486</v>
          </cell>
          <cell r="J143">
            <v>2556.4865247494399</v>
          </cell>
          <cell r="K143">
            <v>1201.4050436524401</v>
          </cell>
          <cell r="L143">
            <v>446.78057732128298</v>
          </cell>
          <cell r="M143">
            <v>424.73356917987002</v>
          </cell>
          <cell r="N143">
            <v>405.29624579583299</v>
          </cell>
          <cell r="O143">
            <v>380.70898358989098</v>
          </cell>
          <cell r="P143">
            <v>365.22475977925302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-299.384475027912</v>
          </cell>
          <cell r="K144">
            <v>-1113.6482597664899</v>
          </cell>
          <cell r="L144">
            <v>-1256.9102408993499</v>
          </cell>
          <cell r="M144">
            <v>-1198.4612286175</v>
          </cell>
          <cell r="N144">
            <v>-1171.37501626985</v>
          </cell>
          <cell r="O144">
            <v>-1170.4232997317999</v>
          </cell>
          <cell r="P144">
            <v>-1172.1384545172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330.01549861050501</v>
          </cell>
          <cell r="F146">
            <v>321.18270460738802</v>
          </cell>
          <cell r="G146">
            <v>2.9962090305918698</v>
          </cell>
          <cell r="H146">
            <v>0.242773996717322</v>
          </cell>
          <cell r="I146">
            <v>0.313850908112219</v>
          </cell>
          <cell r="J146">
            <v>0.64984657578600602</v>
          </cell>
          <cell r="K146">
            <v>0.32344082772295801</v>
          </cell>
          <cell r="L146">
            <v>5.5233307518927103E-3</v>
          </cell>
          <cell r="M146">
            <v>8.1140068691471206E-3</v>
          </cell>
          <cell r="N146">
            <v>9.8612951453413804E-3</v>
          </cell>
          <cell r="O146">
            <v>9.9271191901124899E-3</v>
          </cell>
          <cell r="P146">
            <v>1.3933481381714199E-2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-7.3287094319326895E-2</v>
          </cell>
          <cell r="L147">
            <v>-1.05457212388404</v>
          </cell>
          <cell r="M147">
            <v>-104.16399557097699</v>
          </cell>
          <cell r="N147">
            <v>-128.41551774222901</v>
          </cell>
          <cell r="O147">
            <v>-128.0267491306</v>
          </cell>
          <cell r="P147">
            <v>-126.49074262126599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-334.06956182231301</v>
          </cell>
          <cell r="K148">
            <v>-1150.14428512225</v>
          </cell>
          <cell r="L148">
            <v>-1199.2904513579999</v>
          </cell>
          <cell r="M148">
            <v>-1143.5431027268201</v>
          </cell>
          <cell r="N148">
            <v>-1117.68538603705</v>
          </cell>
          <cell r="O148">
            <v>-1116.79796982215</v>
          </cell>
          <cell r="P148">
            <v>-1118.42013711037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315.79965482013898</v>
          </cell>
          <cell r="F149">
            <v>141.704901408187</v>
          </cell>
          <cell r="G149">
            <v>74.288459508572103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691.63870585531095</v>
          </cell>
          <cell r="F150">
            <v>659.57684045509495</v>
          </cell>
          <cell r="G150">
            <v>602.80365338664797</v>
          </cell>
          <cell r="H150">
            <v>518.40418818041701</v>
          </cell>
          <cell r="I150">
            <v>372.68384937619697</v>
          </cell>
          <cell r="J150">
            <v>210.60837703120001</v>
          </cell>
          <cell r="K150">
            <v>101.14696487702</v>
          </cell>
          <cell r="L150">
            <v>1.0282103101353899E-3</v>
          </cell>
          <cell r="M150">
            <v>3.84916309001239E-3</v>
          </cell>
          <cell r="N150">
            <v>4.1001408517400001E-3</v>
          </cell>
          <cell r="O150">
            <v>4.1933431563056798E-3</v>
          </cell>
          <cell r="P150">
            <v>5.5675898909274798E-3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-33.180715015537601</v>
          </cell>
          <cell r="K151">
            <v>-368.68456486773903</v>
          </cell>
          <cell r="L151">
            <v>-783.02604448015995</v>
          </cell>
          <cell r="M151">
            <v>-713.157030297196</v>
          </cell>
          <cell r="N151">
            <v>-713.48364360623998</v>
          </cell>
          <cell r="O151">
            <v>-714.39166913417705</v>
          </cell>
          <cell r="P151">
            <v>-714.85201494264504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-1.01867169801015</v>
          </cell>
          <cell r="K152">
            <v>-1.1569062196609801</v>
          </cell>
          <cell r="L152">
            <v>-11.049725669204999</v>
          </cell>
          <cell r="M152">
            <v>-37.424521722335498</v>
          </cell>
          <cell r="N152">
            <v>-31.6996316785795</v>
          </cell>
          <cell r="O152">
            <v>-37.7020796224379</v>
          </cell>
          <cell r="P152">
            <v>-37.703564681845897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8735.5134157849097</v>
          </cell>
          <cell r="F153">
            <v>8259.8844145694893</v>
          </cell>
          <cell r="G153">
            <v>4992.6579006728398</v>
          </cell>
          <cell r="H153">
            <v>3849.6161105165702</v>
          </cell>
          <cell r="I153">
            <v>2445.3090717978398</v>
          </cell>
          <cell r="J153">
            <v>1522.9187434422099</v>
          </cell>
          <cell r="K153">
            <v>455.746649756826</v>
          </cell>
          <cell r="L153">
            <v>10.719798692836299</v>
          </cell>
          <cell r="M153">
            <v>18.706823014157301</v>
          </cell>
          <cell r="N153">
            <v>21.041556272806002</v>
          </cell>
          <cell r="O153">
            <v>9.4949186053550196</v>
          </cell>
          <cell r="P153">
            <v>7.4367582785565904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2093.65708351385</v>
          </cell>
          <cell r="I154">
            <v>2085.5349758859602</v>
          </cell>
          <cell r="J154">
            <v>2077.4128682582</v>
          </cell>
          <cell r="K154">
            <v>2070.5807228355202</v>
          </cell>
          <cell r="L154">
            <v>2063.74857741287</v>
          </cell>
          <cell r="M154">
            <v>2063.74857741299</v>
          </cell>
          <cell r="N154">
            <v>2063.74857741286</v>
          </cell>
          <cell r="O154">
            <v>2063.7485774130701</v>
          </cell>
          <cell r="P154">
            <v>2063.7485774127399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32.832947816660202</v>
          </cell>
          <cell r="F155">
            <v>79.221606999191195</v>
          </cell>
          <cell r="G155">
            <v>12.2373212179319</v>
          </cell>
          <cell r="H155">
            <v>6.3603812352808102</v>
          </cell>
          <cell r="I155">
            <v>1.6163865827795101</v>
          </cell>
          <cell r="J155">
            <v>38.814221625436097</v>
          </cell>
          <cell r="K155">
            <v>6.9473384813244703</v>
          </cell>
          <cell r="L155">
            <v>5.3344159839105098E-3</v>
          </cell>
          <cell r="M155">
            <v>6.6395760037818802E-2</v>
          </cell>
          <cell r="N155">
            <v>9.1846385592715005E-2</v>
          </cell>
          <cell r="O155">
            <v>8.8089976788036706E-2</v>
          </cell>
          <cell r="P155">
            <v>0.14914010968474101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15.672388825135499</v>
          </cell>
          <cell r="F156">
            <v>10.9000118898862</v>
          </cell>
          <cell r="G156">
            <v>19.550090248615501</v>
          </cell>
          <cell r="H156">
            <v>6.9012847482792701</v>
          </cell>
          <cell r="I156">
            <v>3.0368415620011899</v>
          </cell>
          <cell r="J156">
            <v>2.55649214478411</v>
          </cell>
          <cell r="K156">
            <v>0.69485080590602599</v>
          </cell>
          <cell r="L156">
            <v>4.7497888279331602E-2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1527.28345896055</v>
          </cell>
          <cell r="F157">
            <v>1441.13787554141</v>
          </cell>
          <cell r="G157">
            <v>1379.5544875226501</v>
          </cell>
          <cell r="H157">
            <v>1394.0107066404501</v>
          </cell>
          <cell r="I157">
            <v>1394.72491267792</v>
          </cell>
          <cell r="J157">
            <v>1119.7211721334199</v>
          </cell>
          <cell r="K157">
            <v>346.35506054482897</v>
          </cell>
          <cell r="L157">
            <v>169.420393954931</v>
          </cell>
          <cell r="M157">
            <v>173.29427910209901</v>
          </cell>
          <cell r="N157">
            <v>165.72967748591401</v>
          </cell>
          <cell r="O157">
            <v>170.67458588506801</v>
          </cell>
          <cell r="P157">
            <v>174.639052779959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-4457.3667627772902</v>
          </cell>
          <cell r="I158">
            <v>-4681.7130401179402</v>
          </cell>
          <cell r="J158">
            <v>-3308.2490157341099</v>
          </cell>
          <cell r="K158">
            <v>-3680.09873191512</v>
          </cell>
          <cell r="L158">
            <v>-5000.0027224257601</v>
          </cell>
          <cell r="M158">
            <v>-4603.9873578664301</v>
          </cell>
          <cell r="N158">
            <v>-4207.9663376484496</v>
          </cell>
          <cell r="O158">
            <v>-3874.6827437388802</v>
          </cell>
          <cell r="P158">
            <v>-3541.4043052618099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2661.79968659416</v>
          </cell>
          <cell r="F159">
            <v>2731.3105261098899</v>
          </cell>
          <cell r="G159">
            <v>3001.8049660101501</v>
          </cell>
          <cell r="H159">
            <v>2997.54274766548</v>
          </cell>
          <cell r="I159">
            <v>2629.5972198064201</v>
          </cell>
          <cell r="J159">
            <v>1652.0950466346201</v>
          </cell>
          <cell r="K159">
            <v>1118.5468190776301</v>
          </cell>
          <cell r="L159">
            <v>500.550323739524</v>
          </cell>
          <cell r="M159">
            <v>416.63355335339702</v>
          </cell>
          <cell r="N159">
            <v>401.50078615500701</v>
          </cell>
          <cell r="O159">
            <v>411.31993127042199</v>
          </cell>
          <cell r="P159">
            <v>343.71416241405097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213.78328794998299</v>
          </cell>
          <cell r="F160">
            <v>212.86092079040799</v>
          </cell>
          <cell r="G160">
            <v>1.1625674472552801</v>
          </cell>
          <cell r="H160">
            <v>0.25579344582346503</v>
          </cell>
          <cell r="I160">
            <v>0.35280790025077902</v>
          </cell>
          <cell r="J160">
            <v>0.64450995235387798</v>
          </cell>
          <cell r="K160">
            <v>0.302406057601395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-4.7703975467875297E-2</v>
          </cell>
          <cell r="K161">
            <v>-4.4703268228996999E-2</v>
          </cell>
          <cell r="L161">
            <v>-0.49765951939826403</v>
          </cell>
          <cell r="M161">
            <v>-0.18151352057019801</v>
          </cell>
          <cell r="N161">
            <v>-0.49602112309142798</v>
          </cell>
          <cell r="O161">
            <v>-0.41335294478050999</v>
          </cell>
          <cell r="P161">
            <v>-0.382591379312192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2267.7909004684302</v>
          </cell>
          <cell r="F162">
            <v>1915.97928302885</v>
          </cell>
          <cell r="G162">
            <v>1437.3332220023001</v>
          </cell>
          <cell r="H162">
            <v>1186.2927176436999</v>
          </cell>
          <cell r="I162">
            <v>655.01691658471498</v>
          </cell>
          <cell r="J162">
            <v>447.32853356290701</v>
          </cell>
          <cell r="K162">
            <v>236.70036309384901</v>
          </cell>
          <cell r="L162">
            <v>1.0220148339606799E-3</v>
          </cell>
          <cell r="M162">
            <v>3.4976189130185198E-3</v>
          </cell>
          <cell r="N162">
            <v>3.9822836775499099E-3</v>
          </cell>
          <cell r="O162">
            <v>4.2095359799102098E-3</v>
          </cell>
          <cell r="P162">
            <v>6.2396585317508902E-3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9.2730630946639394</v>
          </cell>
          <cell r="F163">
            <v>9.2729267215115598</v>
          </cell>
          <cell r="G163">
            <v>1.1771303609316099</v>
          </cell>
          <cell r="H163">
            <v>0.59099890124550603</v>
          </cell>
          <cell r="I163">
            <v>0.22604731413722001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-503.13882927391802</v>
          </cell>
          <cell r="K164">
            <v>-1060.32878829688</v>
          </cell>
          <cell r="L164">
            <v>-1230.6838389114901</v>
          </cell>
          <cell r="M164">
            <v>-1223.7719960945401</v>
          </cell>
          <cell r="N164">
            <v>-1230.6837278753301</v>
          </cell>
          <cell r="O164">
            <v>-1230.6806127186301</v>
          </cell>
          <cell r="P164">
            <v>-1230.7081119332199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4514.4887138753302</v>
          </cell>
          <cell r="F165">
            <v>3846.5314975567098</v>
          </cell>
          <cell r="G165">
            <v>3589.3493947757302</v>
          </cell>
          <cell r="H165">
            <v>2938.7859318617402</v>
          </cell>
          <cell r="I165">
            <v>994.08939706020794</v>
          </cell>
          <cell r="J165">
            <v>2.5876704913813802</v>
          </cell>
          <cell r="K165">
            <v>2.1037228422190899</v>
          </cell>
          <cell r="L165">
            <v>1.0583355014376101E-3</v>
          </cell>
          <cell r="M165">
            <v>3.54929273682236E-3</v>
          </cell>
          <cell r="N165">
            <v>3.9902002084682402E-3</v>
          </cell>
          <cell r="O165">
            <v>4.2935790046498903E-3</v>
          </cell>
          <cell r="P165">
            <v>6.3496332436161302E-3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5857.60208074823</v>
          </cell>
          <cell r="F166">
            <v>5580.6250292448003</v>
          </cell>
          <cell r="G166">
            <v>5061.66621095343</v>
          </cell>
          <cell r="H166">
            <v>3424.3474983218098</v>
          </cell>
          <cell r="I166">
            <v>1606.71459396876</v>
          </cell>
          <cell r="J166">
            <v>650.80087739066698</v>
          </cell>
          <cell r="K166">
            <v>375.87952258655599</v>
          </cell>
          <cell r="L166">
            <v>36.765411245081701</v>
          </cell>
          <cell r="M166">
            <v>14.9116335363252</v>
          </cell>
          <cell r="N166">
            <v>20.5831532310218</v>
          </cell>
          <cell r="O166">
            <v>16.788474924221099</v>
          </cell>
          <cell r="P166">
            <v>14.9450835858212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-0.48465443432431798</v>
          </cell>
          <cell r="K167">
            <v>-1.2675873887000599</v>
          </cell>
          <cell r="L167">
            <v>-1.64673744708387</v>
          </cell>
          <cell r="M167">
            <v>-176.32834518621499</v>
          </cell>
          <cell r="N167">
            <v>-187.778965886636</v>
          </cell>
          <cell r="O167">
            <v>-193.77430540874099</v>
          </cell>
          <cell r="P167">
            <v>-197.02177065855301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-0.56880500654240995</v>
          </cell>
          <cell r="K168">
            <v>-2.1269967898761202</v>
          </cell>
          <cell r="L168">
            <v>-1031.8659969517901</v>
          </cell>
          <cell r="M168">
            <v>-1031.8722662583</v>
          </cell>
          <cell r="N168">
            <v>-1031.87472150498</v>
          </cell>
          <cell r="O168">
            <v>-1031.8748104172801</v>
          </cell>
          <cell r="P168">
            <v>-1031.87517356627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1068.1699932287299</v>
          </cell>
          <cell r="F169">
            <v>1114.5302849800801</v>
          </cell>
          <cell r="G169">
            <v>1024.6444039780699</v>
          </cell>
          <cell r="H169">
            <v>1013.20047411086</v>
          </cell>
          <cell r="I169">
            <v>1001.75741996693</v>
          </cell>
          <cell r="J169">
            <v>996.73513085779405</v>
          </cell>
          <cell r="K169">
            <v>991.65307639464197</v>
          </cell>
          <cell r="L169">
            <v>1086.8568276624101</v>
          </cell>
          <cell r="M169">
            <v>986.59155659479302</v>
          </cell>
          <cell r="N169">
            <v>986.59372900566302</v>
          </cell>
          <cell r="O169">
            <v>986.58971927602499</v>
          </cell>
          <cell r="P169">
            <v>986.58930272458099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-431.74485459610099</v>
          </cell>
          <cell r="M170">
            <v>-902.63476435803102</v>
          </cell>
          <cell r="N170">
            <v>-971.34757605528296</v>
          </cell>
          <cell r="O170">
            <v>-1556.3431683439601</v>
          </cell>
          <cell r="P170">
            <v>-1557.2545422630999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-0.13839612148743</v>
          </cell>
          <cell r="K171">
            <v>-0.16937570732863999</v>
          </cell>
          <cell r="L171">
            <v>-0.485711482021079</v>
          </cell>
          <cell r="M171">
            <v>-0.43709340188088602</v>
          </cell>
          <cell r="N171">
            <v>-0.54056662931416799</v>
          </cell>
          <cell r="O171">
            <v>-0.58960869323887299</v>
          </cell>
          <cell r="P171">
            <v>-1.52752932659481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-5.6621732927761202E-2</v>
          </cell>
          <cell r="M172">
            <v>-7.9427021394081004E-2</v>
          </cell>
          <cell r="N172">
            <v>-9.4989665149027402E-2</v>
          </cell>
          <cell r="O172">
            <v>-9.7578497141374301E-2</v>
          </cell>
          <cell r="P172">
            <v>-0.11820572785325199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-1.67881932577594E-2</v>
          </cell>
          <cell r="K173">
            <v>-2.5402933984298898E-2</v>
          </cell>
          <cell r="L173">
            <v>-2.0703265063203701E-2</v>
          </cell>
          <cell r="M173">
            <v>-3.4140447535808603E-2</v>
          </cell>
          <cell r="N173">
            <v>-0.56061191732323001</v>
          </cell>
          <cell r="O173">
            <v>-5.7463849406199301E-2</v>
          </cell>
          <cell r="P173">
            <v>-0.20301420440197701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80.741105468394196</v>
          </cell>
          <cell r="F174">
            <v>102.28087441708099</v>
          </cell>
          <cell r="G174">
            <v>134.593191919308</v>
          </cell>
          <cell r="H174">
            <v>188.08911305709401</v>
          </cell>
          <cell r="I174">
            <v>171.84718059066299</v>
          </cell>
          <cell r="J174">
            <v>156.41222378628001</v>
          </cell>
          <cell r="K174">
            <v>140.352793439435</v>
          </cell>
          <cell r="L174">
            <v>1.5534070414983901E-4</v>
          </cell>
          <cell r="M174">
            <v>6.7559772751809105E-2</v>
          </cell>
          <cell r="N174">
            <v>0.118481354868537</v>
          </cell>
          <cell r="O174">
            <v>6.7372319748918705E-2</v>
          </cell>
          <cell r="P174">
            <v>0.11877610652368401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2104.5625335561099</v>
          </cell>
          <cell r="F175">
            <v>1693.91273208394</v>
          </cell>
          <cell r="G175">
            <v>1904.6268348720901</v>
          </cell>
          <cell r="H175">
            <v>1341.0073164359001</v>
          </cell>
          <cell r="I175">
            <v>635.13223105160796</v>
          </cell>
          <cell r="J175">
            <v>342.40981285300802</v>
          </cell>
          <cell r="K175">
            <v>119.1150749138</v>
          </cell>
          <cell r="L175">
            <v>17.774302007859401</v>
          </cell>
          <cell r="M175">
            <v>6.0501026525937496</v>
          </cell>
          <cell r="N175">
            <v>2.1496441629623799</v>
          </cell>
          <cell r="O175">
            <v>4.17199343640472</v>
          </cell>
          <cell r="P175">
            <v>0.22374891869784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-3.5803181409512899E-2</v>
          </cell>
          <cell r="K176">
            <v>-4.7892964602975201E-2</v>
          </cell>
          <cell r="L176">
            <v>-36.6914902388013</v>
          </cell>
          <cell r="M176">
            <v>-275.82035080855201</v>
          </cell>
          <cell r="N176">
            <v>-1654.1750899101801</v>
          </cell>
          <cell r="O176">
            <v>-1788.9378754634099</v>
          </cell>
          <cell r="P176">
            <v>-2550.2711828188899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-0.20884291791142501</v>
          </cell>
          <cell r="K177">
            <v>-0.31372929839866598</v>
          </cell>
          <cell r="L177">
            <v>-465.56903308063397</v>
          </cell>
          <cell r="M177">
            <v>-714.291937692121</v>
          </cell>
          <cell r="N177">
            <v>-604.24849655594403</v>
          </cell>
          <cell r="O177">
            <v>-707.28970775973505</v>
          </cell>
          <cell r="P177">
            <v>-704.13670578262099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2266.3023205468098</v>
          </cell>
          <cell r="F178">
            <v>2247.39775129999</v>
          </cell>
          <cell r="G178">
            <v>2314.6863385361798</v>
          </cell>
          <cell r="H178">
            <v>2238.5134703060498</v>
          </cell>
          <cell r="I178">
            <v>2240.4553953385998</v>
          </cell>
          <cell r="J178">
            <v>2460.2761483912</v>
          </cell>
          <cell r="K178">
            <v>2506.59496418342</v>
          </cell>
          <cell r="L178">
            <v>2552.9136285619502</v>
          </cell>
          <cell r="M178">
            <v>2434.2066966930802</v>
          </cell>
          <cell r="N178">
            <v>2379.1803697492101</v>
          </cell>
          <cell r="O178">
            <v>2377.2397191643299</v>
          </cell>
          <cell r="P178">
            <v>2380.6922210382299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44251.204484200003</v>
          </cell>
          <cell r="F179">
            <v>41495.4882523325</v>
          </cell>
          <cell r="G179">
            <v>36221.143727502102</v>
          </cell>
          <cell r="H179">
            <v>27528.940502907801</v>
          </cell>
          <cell r="I179">
            <v>19270.2666684873</v>
          </cell>
          <cell r="J179">
            <v>13970.923090827901</v>
          </cell>
          <cell r="K179">
            <v>6985.4629037167997</v>
          </cell>
          <cell r="L179">
            <v>3.1129789769042899E-3</v>
          </cell>
          <cell r="M179">
            <v>-999.99642105252497</v>
          </cell>
          <cell r="N179">
            <v>-1999.9975755535199</v>
          </cell>
          <cell r="O179">
            <v>-2499.9978155669201</v>
          </cell>
          <cell r="P179">
            <v>-2999.9894134207302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-0.117151896626021</v>
          </cell>
          <cell r="I180">
            <v>-0.20294527098772699</v>
          </cell>
          <cell r="J180">
            <v>-0.26879154046888898</v>
          </cell>
          <cell r="K180">
            <v>-0.38196322696990798</v>
          </cell>
          <cell r="L180">
            <v>-1.86169520051868</v>
          </cell>
          <cell r="M180">
            <v>-1.0916349976787301</v>
          </cell>
          <cell r="N180">
            <v>-1.3580758542409099</v>
          </cell>
          <cell r="O180">
            <v>-1.3555688899078799</v>
          </cell>
          <cell r="P180">
            <v>-1.45266502962146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K181">
            <v>2006.9963013891952</v>
          </cell>
          <cell r="L181">
            <v>5714.6791114166281</v>
          </cell>
          <cell r="M181">
            <v>6307.1942190398322</v>
          </cell>
          <cell r="N181">
            <v>6307.1933421503445</v>
          </cell>
          <cell r="O181">
            <v>6307.1961759825508</v>
          </cell>
          <cell r="P181">
            <v>6307.1948124339015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K182">
            <v>2006.9963013891952</v>
          </cell>
          <cell r="L182">
            <v>5714.6791114166281</v>
          </cell>
          <cell r="M182">
            <v>6307.1942190398322</v>
          </cell>
          <cell r="N182">
            <v>6307.1933421503445</v>
          </cell>
          <cell r="O182">
            <v>6307.1961759825508</v>
          </cell>
          <cell r="P182">
            <v>6307.1948124339015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-39.153326747821595</v>
          </cell>
          <cell r="K183">
            <v>10.74717456409207</v>
          </cell>
          <cell r="L183">
            <v>22.507788354281182</v>
          </cell>
          <cell r="M183">
            <v>-6.3961117775308569</v>
          </cell>
          <cell r="N183">
            <v>-15.442217406132766</v>
          </cell>
          <cell r="O183">
            <v>-21.998040572849025</v>
          </cell>
          <cell r="P183">
            <v>-30.970611916696399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833.33085834834719</v>
          </cell>
          <cell r="K184">
            <v>1278.601395231788</v>
          </cell>
          <cell r="L184">
            <v>3.1297723016257217E-2</v>
          </cell>
          <cell r="M184">
            <v>570.3564702805254</v>
          </cell>
          <cell r="N184">
            <v>1910.7531750132953</v>
          </cell>
          <cell r="O184">
            <v>2693.2849658721107</v>
          </cell>
          <cell r="P184">
            <v>3455.4700105575298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833.33085834834719</v>
          </cell>
          <cell r="K185">
            <v>1278.601395231788</v>
          </cell>
          <cell r="L185">
            <v>3.1297723016257217E-2</v>
          </cell>
          <cell r="M185">
            <v>570.3564702805254</v>
          </cell>
          <cell r="N185">
            <v>1910.7531750132953</v>
          </cell>
          <cell r="O185">
            <v>2693.2849658721107</v>
          </cell>
          <cell r="P185">
            <v>3455.4700105575298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6497.5168196852746</v>
          </cell>
          <cell r="F186">
            <v>6113.0766527909973</v>
          </cell>
          <cell r="G186">
            <v>5638.5031397759085</v>
          </cell>
          <cell r="H186">
            <v>4966.7676296835753</v>
          </cell>
          <cell r="I186">
            <v>4095.7751350890539</v>
          </cell>
          <cell r="J186">
            <v>3628.460545528339</v>
          </cell>
          <cell r="K186">
            <v>3283.1216859063061</v>
          </cell>
          <cell r="L186">
            <v>3168.3862586242012</v>
          </cell>
          <cell r="M186">
            <v>3056.4021998303392</v>
          </cell>
          <cell r="N186">
            <v>3052.5059120174842</v>
          </cell>
          <cell r="O186">
            <v>3054.5244105878464</v>
          </cell>
          <cell r="P186">
            <v>3050.5811301272865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7185.5614635641477</v>
          </cell>
          <cell r="F187">
            <v>6587.1149503881106</v>
          </cell>
          <cell r="G187">
            <v>6592.3314911468024</v>
          </cell>
          <cell r="H187">
            <v>5936.9196784284677</v>
          </cell>
          <cell r="I187">
            <v>3623.9126641807679</v>
          </cell>
          <cell r="J187">
            <v>1654.682717126004</v>
          </cell>
          <cell r="K187">
            <v>1120.6505419198534</v>
          </cell>
          <cell r="L187">
            <v>500.55138207502466</v>
          </cell>
          <cell r="M187">
            <v>416.63710264613405</v>
          </cell>
          <cell r="N187">
            <v>401.50477635521628</v>
          </cell>
          <cell r="O187">
            <v>411.32422484942629</v>
          </cell>
          <cell r="P187">
            <v>343.72051204729456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14688.342411084699</v>
          </cell>
          <cell r="F188">
            <v>13952.187199678965</v>
          </cell>
          <cell r="G188">
            <v>10206.489398149826</v>
          </cell>
          <cell r="H188">
            <v>7466.1898293397207</v>
          </cell>
          <cell r="I188">
            <v>4224.3822037557838</v>
          </cell>
          <cell r="J188">
            <v>2330.3896863421583</v>
          </cell>
          <cell r="K188">
            <v>970.61117723721588</v>
          </cell>
          <cell r="L188">
            <v>47.532860883998147</v>
          </cell>
          <cell r="M188">
            <v>33.685023457738446</v>
          </cell>
          <cell r="N188">
            <v>41.741449644296623</v>
          </cell>
          <cell r="O188">
            <v>26.349775738658103</v>
          </cell>
          <cell r="P188">
            <v>22.49887242480057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2614.9349231836086</v>
          </cell>
          <cell r="F189">
            <v>2468.3242597073695</v>
          </cell>
          <cell r="G189">
            <v>2401.212119262681</v>
          </cell>
          <cell r="H189">
            <v>2244.8738515413343</v>
          </cell>
          <cell r="I189">
            <v>2242.0717819213833</v>
          </cell>
          <cell r="J189">
            <v>2499.0903700166305</v>
          </cell>
          <cell r="K189">
            <v>2513.5423026647354</v>
          </cell>
          <cell r="L189">
            <v>2552.9189629779326</v>
          </cell>
          <cell r="M189">
            <v>2434.2730924531161</v>
          </cell>
          <cell r="N189">
            <v>2379.2722161348033</v>
          </cell>
          <cell r="O189">
            <v>2377.3278091411216</v>
          </cell>
          <cell r="P189">
            <v>2380.8413611479127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3795.0743594289843</v>
          </cell>
          <cell r="F190">
            <v>3357.1171585702559</v>
          </cell>
          <cell r="G190">
            <v>2816.8877095249495</v>
          </cell>
          <cell r="H190">
            <v>2580.30342428415</v>
          </cell>
          <cell r="I190">
            <v>2049.7418292626312</v>
          </cell>
          <cell r="J190">
            <v>1567.0497056963238</v>
          </cell>
          <cell r="K190">
            <v>583.05542363867733</v>
          </cell>
          <cell r="L190">
            <v>169.4214159697645</v>
          </cell>
          <cell r="M190">
            <v>173.29777672101272</v>
          </cell>
          <cell r="N190">
            <v>165.73365976959118</v>
          </cell>
          <cell r="O190">
            <v>170.67879542104743</v>
          </cell>
          <cell r="P190">
            <v>174.6452924384906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2614.9349231836086</v>
          </cell>
          <cell r="F191">
            <v>2468.3242597073695</v>
          </cell>
          <cell r="G191">
            <v>2401.212119262681</v>
          </cell>
          <cell r="H191">
            <v>2244.8738515413343</v>
          </cell>
          <cell r="I191">
            <v>2242.0717819213833</v>
          </cell>
          <cell r="J191">
            <v>1865.5347051468707</v>
          </cell>
          <cell r="K191">
            <v>248.63801981189351</v>
          </cell>
          <cell r="L191">
            <v>94.096803030086036</v>
          </cell>
          <cell r="M191">
            <v>-188.09671973471788</v>
          </cell>
          <cell r="N191">
            <v>-225.88104639799471</v>
          </cell>
          <cell r="O191">
            <v>-231.5428934806574</v>
          </cell>
          <cell r="P191">
            <v>-233.07708571448649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-0.23453008645027207</v>
          </cell>
          <cell r="K192">
            <v>-0.40162699657445899</v>
          </cell>
          <cell r="L192">
            <v>-898.09813152406412</v>
          </cell>
          <cell r="M192">
            <v>-1617.3976957766697</v>
          </cell>
          <cell r="N192">
            <v>-1577.1470182397525</v>
          </cell>
          <cell r="O192">
            <v>-2264.4852764328816</v>
          </cell>
          <cell r="P192">
            <v>-2263.026956800471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6497.5168196852746</v>
          </cell>
          <cell r="F193">
            <v>6113.0766527909973</v>
          </cell>
          <cell r="G193">
            <v>5638.5031397759085</v>
          </cell>
          <cell r="H193">
            <v>4966.7554644824759</v>
          </cell>
          <cell r="I193">
            <v>4095.7627436602161</v>
          </cell>
          <cell r="J193">
            <v>3090.6761444133881</v>
          </cell>
          <cell r="K193">
            <v>1850.9033671527984</v>
          </cell>
          <cell r="L193">
            <v>111.82533553559601</v>
          </cell>
          <cell r="M193">
            <v>50.31153189941044</v>
          </cell>
          <cell r="N193">
            <v>44.822865303883603</v>
          </cell>
          <cell r="O193">
            <v>39.926200054420988</v>
          </cell>
          <cell r="P193">
            <v>35.546348469837284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43893.881719815603</v>
          </cell>
          <cell r="F194">
            <v>41059.221133634055</v>
          </cell>
          <cell r="G194">
            <v>35695.139116898761</v>
          </cell>
          <cell r="H194">
            <v>30406.683729301054</v>
          </cell>
          <cell r="I194">
            <v>22573.718139791228</v>
          </cell>
          <cell r="J194">
            <v>16635.649344183261</v>
          </cell>
          <cell r="K194">
            <v>10570.120891334902</v>
          </cell>
          <cell r="L194">
            <v>5746.6348875725353</v>
          </cell>
          <cell r="M194">
            <v>4359.1123114963611</v>
          </cell>
          <cell r="N194">
            <v>4282.5528145875287</v>
          </cell>
          <cell r="O194">
            <v>3584.103045878981</v>
          </cell>
          <cell r="P194">
            <v>3511.7294741406681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L196">
            <v>1.0082247100917699E-3</v>
          </cell>
          <cell r="M196">
            <v>1.32025011660062E-3</v>
          </cell>
          <cell r="N196">
            <v>1.30952961502422E-3</v>
          </cell>
          <cell r="O196">
            <v>9.6972270713722205E-4</v>
          </cell>
          <cell r="P196">
            <v>2.25147444034086E-3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K197">
            <v>2006.99630138919</v>
          </cell>
          <cell r="L197">
            <v>5714.6791114166299</v>
          </cell>
          <cell r="M197">
            <v>6307.1942190398104</v>
          </cell>
          <cell r="N197">
            <v>6307.19334215035</v>
          </cell>
          <cell r="O197">
            <v>6307.1961759825499</v>
          </cell>
          <cell r="P197">
            <v>6307.1948124338796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L198">
            <v>-7.37015907484558E-6</v>
          </cell>
          <cell r="M198">
            <v>3.95982553054538E-2</v>
          </cell>
          <cell r="N198">
            <v>6.7359626139463294E-2</v>
          </cell>
          <cell r="O198">
            <v>9.5799367349984996E-2</v>
          </cell>
          <cell r="P198">
            <v>0.12487507161943499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2093.6570835138523</v>
          </cell>
          <cell r="I199">
            <v>2085.5349758859556</v>
          </cell>
          <cell r="J199">
            <v>2077.4128682581995</v>
          </cell>
          <cell r="K199">
            <v>2070.5807228355211</v>
          </cell>
          <cell r="L199">
            <v>2063.7485774128681</v>
          </cell>
          <cell r="M199">
            <v>2063.7485774129927</v>
          </cell>
          <cell r="N199">
            <v>2063.7485774128609</v>
          </cell>
          <cell r="O199">
            <v>2063.7485774130691</v>
          </cell>
          <cell r="P199">
            <v>2063.7485774127367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2093.6570835138523</v>
          </cell>
          <cell r="I200">
            <v>2085.5349758859556</v>
          </cell>
          <cell r="J200">
            <v>2077.4128682581995</v>
          </cell>
          <cell r="K200">
            <v>2070.5807228355211</v>
          </cell>
          <cell r="L200">
            <v>2063.7485774128681</v>
          </cell>
          <cell r="M200">
            <v>2063.7485774129927</v>
          </cell>
          <cell r="N200">
            <v>2063.7485774128609</v>
          </cell>
          <cell r="O200">
            <v>2063.7485774130691</v>
          </cell>
          <cell r="P200">
            <v>2063.7485774127367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323.32473144286803</v>
          </cell>
          <cell r="K201">
            <v>1190.7931255618701</v>
          </cell>
          <cell r="L201">
            <v>1330.80291294424</v>
          </cell>
          <cell r="M201">
            <v>1268.9177334999599</v>
          </cell>
          <cell r="N201">
            <v>1240.2391460241399</v>
          </cell>
          <cell r="O201">
            <v>1239.23147888935</v>
          </cell>
          <cell r="P201">
            <v>1241.04746614946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8.5774706413018098E-2</v>
          </cell>
          <cell r="L202">
            <v>1.25357261114337</v>
          </cell>
          <cell r="M202">
            <v>117.555189337295</v>
          </cell>
          <cell r="N202">
            <v>145.33190051026901</v>
          </cell>
          <cell r="O202">
            <v>144.93795333802601</v>
          </cell>
          <cell r="P202">
            <v>143.22603254593199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375.359058227319</v>
          </cell>
          <cell r="K203">
            <v>1289.21508763048</v>
          </cell>
          <cell r="L203">
            <v>1347.51736107641</v>
          </cell>
          <cell r="M203">
            <v>1284.8798907042999</v>
          </cell>
          <cell r="N203">
            <v>1255.8262764461199</v>
          </cell>
          <cell r="O203">
            <v>1254.8291795754401</v>
          </cell>
          <cell r="P203">
            <v>1256.6518394498501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114.38500070430401</v>
          </cell>
          <cell r="F204">
            <v>140.80239909972099</v>
          </cell>
          <cell r="G204">
            <v>78.340456254586101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2843.3049320892601</v>
          </cell>
          <cell r="F205">
            <v>2588.7857618431999</v>
          </cell>
          <cell r="G205">
            <v>2457.8666930824402</v>
          </cell>
          <cell r="H205">
            <v>2556.4270522474699</v>
          </cell>
          <cell r="I205">
            <v>2535.9771911718399</v>
          </cell>
          <cell r="J205">
            <v>2367.7812786504001</v>
          </cell>
          <cell r="K205">
            <v>1407.1588161317</v>
          </cell>
          <cell r="L205">
            <v>1096.7602621728799</v>
          </cell>
          <cell r="M205">
            <v>1045.7665600437399</v>
          </cell>
          <cell r="N205">
            <v>1022.12783343181</v>
          </cell>
          <cell r="O205">
            <v>1021.29668184539</v>
          </cell>
          <cell r="P205">
            <v>1022.77326962788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212.42408107237401</v>
          </cell>
          <cell r="F206">
            <v>0.49583882032189702</v>
          </cell>
          <cell r="G206">
            <v>3.1604535243047698</v>
          </cell>
          <cell r="J206">
            <v>2.29510064499814E-3</v>
          </cell>
          <cell r="M206">
            <v>6.3216117286552506E-2</v>
          </cell>
          <cell r="N206">
            <v>7.7328411820133405E-2</v>
          </cell>
          <cell r="O206">
            <v>7.3666625333163094E-2</v>
          </cell>
          <cell r="P206">
            <v>0.126648397737193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1689.29970900435</v>
          </cell>
          <cell r="F207">
            <v>1906.06132852835</v>
          </cell>
          <cell r="G207">
            <v>2171.5575717614001</v>
          </cell>
          <cell r="H207">
            <v>1920.6514761359999</v>
          </cell>
          <cell r="I207">
            <v>1944.98518727687</v>
          </cell>
          <cell r="J207">
            <v>1854.5471773192501</v>
          </cell>
          <cell r="K207">
            <v>1126.15901854033</v>
          </cell>
          <cell r="L207">
            <v>1330.8723261836401</v>
          </cell>
          <cell r="M207">
            <v>1268.9912777274201</v>
          </cell>
          <cell r="N207">
            <v>1240.3030240609501</v>
          </cell>
          <cell r="O207">
            <v>1239.2924607796399</v>
          </cell>
          <cell r="P207">
            <v>1241.09254125962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4.15354539631861E-2</v>
          </cell>
          <cell r="K208">
            <v>8.2878695354263801E-2</v>
          </cell>
          <cell r="L208">
            <v>0.72879852431941905</v>
          </cell>
          <cell r="M208">
            <v>1.3070649334279001</v>
          </cell>
          <cell r="N208">
            <v>1.42335005149883</v>
          </cell>
          <cell r="O208">
            <v>1.60386479283922</v>
          </cell>
          <cell r="P208">
            <v>2.2749611220459198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15.8783309082981</v>
          </cell>
          <cell r="F209">
            <v>16.0184441181441</v>
          </cell>
          <cell r="G209">
            <v>4.4362956950170203</v>
          </cell>
          <cell r="H209">
            <v>4.7074217226327102</v>
          </cell>
          <cell r="I209">
            <v>0.25877627295186001</v>
          </cell>
          <cell r="J209">
            <v>8.4374814992275698E-2</v>
          </cell>
          <cell r="K209">
            <v>9.7710659005009803E-2</v>
          </cell>
          <cell r="L209">
            <v>5.6691903611216501E-3</v>
          </cell>
          <cell r="M209">
            <v>3.1838674983908802E-3</v>
          </cell>
          <cell r="N209">
            <v>2.6560720029794498E-3</v>
          </cell>
          <cell r="O209">
            <v>2.66807115844326E-3</v>
          </cell>
          <cell r="P209">
            <v>2.0192675160038199E-3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12.010459220231599</v>
          </cell>
          <cell r="F210">
            <v>30.912111829759201</v>
          </cell>
          <cell r="G210">
            <v>4.22881880928903</v>
          </cell>
          <cell r="H210">
            <v>0.56642634176960505</v>
          </cell>
          <cell r="I210">
            <v>0.67721563540243501</v>
          </cell>
          <cell r="J210">
            <v>36.003056783231003</v>
          </cell>
          <cell r="K210">
            <v>4.8528720532569398</v>
          </cell>
          <cell r="L210">
            <v>1.5736883774339801E-2</v>
          </cell>
          <cell r="M210">
            <v>5.9035088008989399E-2</v>
          </cell>
          <cell r="N210">
            <v>7.5095345468999306E-2</v>
          </cell>
          <cell r="O210">
            <v>7.6313339952742795E-2</v>
          </cell>
          <cell r="P210">
            <v>0.122376933525392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2.39382514314277E-2</v>
          </cell>
          <cell r="K211">
            <v>4.0986735601262099E-2</v>
          </cell>
          <cell r="L211">
            <v>1.11320389239283</v>
          </cell>
          <cell r="M211">
            <v>1.8907300437023999</v>
          </cell>
          <cell r="N211">
            <v>1.91495912746001</v>
          </cell>
          <cell r="O211">
            <v>2.16328551624912</v>
          </cell>
          <cell r="P211">
            <v>3.1570051295182799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4.3958091962254002</v>
          </cell>
          <cell r="F212">
            <v>30.993380387090301</v>
          </cell>
          <cell r="G212">
            <v>3.3932516851581398</v>
          </cell>
          <cell r="H212">
            <v>1.0057298890799</v>
          </cell>
          <cell r="I212">
            <v>0.67882163195299206</v>
          </cell>
          <cell r="J212">
            <v>2.1525045309167798</v>
          </cell>
          <cell r="K212">
            <v>1.9456257107161901</v>
          </cell>
          <cell r="L212">
            <v>1.16513713824408E-2</v>
          </cell>
          <cell r="M212">
            <v>3.5326689854107203E-2</v>
          </cell>
          <cell r="N212">
            <v>3.8863385396574197E-2</v>
          </cell>
          <cell r="O212">
            <v>4.03288708813049E-2</v>
          </cell>
          <cell r="P212">
            <v>5.11584635688839E-2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4891.6983221950504</v>
          </cell>
          <cell r="F213">
            <v>4714.0692646265898</v>
          </cell>
          <cell r="G213">
            <v>4722.9835408121899</v>
          </cell>
          <cell r="H213">
            <v>4483.3581063369502</v>
          </cell>
          <cell r="I213">
            <v>4482.5771919890103</v>
          </cell>
          <cell r="J213">
            <v>4959.3199505750099</v>
          </cell>
          <cell r="K213">
            <v>5020.4318964247304</v>
          </cell>
          <cell r="L213">
            <v>5109.0814948505404</v>
          </cell>
          <cell r="M213">
            <v>4989.4692080524901</v>
          </cell>
          <cell r="N213">
            <v>4907.3604328669498</v>
          </cell>
          <cell r="O213">
            <v>4903.5478816442701</v>
          </cell>
          <cell r="P213">
            <v>4910.5253183466502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111.03995430114399</v>
          </cell>
          <cell r="F214">
            <v>14.2707743131978</v>
          </cell>
          <cell r="G214">
            <v>9.7205055474166109</v>
          </cell>
          <cell r="H214">
            <v>24.345036556677702</v>
          </cell>
          <cell r="I214">
            <v>57.320492635238203</v>
          </cell>
          <cell r="J214">
            <v>49.011905216250298</v>
          </cell>
          <cell r="K214">
            <v>14.9112180408368</v>
          </cell>
          <cell r="L214">
            <v>19.4436083945882</v>
          </cell>
          <cell r="M214">
            <v>66.625298642569206</v>
          </cell>
          <cell r="N214">
            <v>56.071034563681799</v>
          </cell>
          <cell r="O214">
            <v>67.035728566615703</v>
          </cell>
          <cell r="P214">
            <v>68.090420320316795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2005.1548603265601</v>
          </cell>
          <cell r="F215">
            <v>1674.2906753182899</v>
          </cell>
          <cell r="G215">
            <v>2025.9044056171799</v>
          </cell>
          <cell r="H215">
            <v>1458.0909080239901</v>
          </cell>
          <cell r="I215">
            <v>720.331815546592</v>
          </cell>
          <cell r="J215">
            <v>434.16868457953098</v>
          </cell>
          <cell r="K215">
            <v>246.21437903546101</v>
          </cell>
          <cell r="L215">
            <v>128.94595805363099</v>
          </cell>
          <cell r="M215">
            <v>40.002872663710001</v>
          </cell>
          <cell r="N215">
            <v>53.080208787599503</v>
          </cell>
          <cell r="O215">
            <v>37.633585365829902</v>
          </cell>
          <cell r="P215">
            <v>32.147971097875001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43.4286870866162</v>
          </cell>
          <cell r="K216">
            <v>484.58153675614898</v>
          </cell>
          <cell r="L216">
            <v>1080.1130619461701</v>
          </cell>
          <cell r="M216">
            <v>983.73512486947504</v>
          </cell>
          <cell r="N216">
            <v>984.18565816116995</v>
          </cell>
          <cell r="O216">
            <v>985.43819661786404</v>
          </cell>
          <cell r="P216">
            <v>986.07320170389505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655.770238429085</v>
          </cell>
          <cell r="F217">
            <v>597.28134242239196</v>
          </cell>
          <cell r="G217">
            <v>589.70638579512695</v>
          </cell>
          <cell r="H217">
            <v>478.98838785016801</v>
          </cell>
          <cell r="I217">
            <v>335.78034603755998</v>
          </cell>
          <cell r="J217">
            <v>223.52415399860601</v>
          </cell>
          <cell r="K217">
            <v>115.891376050826</v>
          </cell>
          <cell r="L217">
            <v>16.779560237123501</v>
          </cell>
          <cell r="M217">
            <v>16.778520886942498</v>
          </cell>
          <cell r="N217">
            <v>16.777549044156299</v>
          </cell>
          <cell r="O217">
            <v>16.1327885877445</v>
          </cell>
          <cell r="P217">
            <v>16.0774533770145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1.3191333987542999</v>
          </cell>
          <cell r="K218">
            <v>1.44042830541781</v>
          </cell>
          <cell r="L218">
            <v>12.4903168741639</v>
          </cell>
          <cell r="M218">
            <v>42.603453960275502</v>
          </cell>
          <cell r="N218">
            <v>36.003233245341498</v>
          </cell>
          <cell r="O218">
            <v>43.173857689090198</v>
          </cell>
          <cell r="P218">
            <v>44.303972139522003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I219">
            <v>0.74346073121047396</v>
          </cell>
          <cell r="J219">
            <v>1.3257037303734001</v>
          </cell>
          <cell r="K219">
            <v>1.1222082535573501</v>
          </cell>
          <cell r="L219">
            <v>1.1117473050107201</v>
          </cell>
          <cell r="M219">
            <v>1.06737654919087</v>
          </cell>
          <cell r="N219">
            <v>1.26517550565168</v>
          </cell>
          <cell r="O219">
            <v>0.59210490392982595</v>
          </cell>
          <cell r="P219">
            <v>0.59376328146691204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330.01549861050501</v>
          </cell>
          <cell r="F220">
            <v>321.18270460738802</v>
          </cell>
          <cell r="G220">
            <v>2.9962090305918698</v>
          </cell>
          <cell r="H220">
            <v>0.242773996717322</v>
          </cell>
          <cell r="I220">
            <v>0.313850908112219</v>
          </cell>
          <cell r="J220">
            <v>0.64984657578600602</v>
          </cell>
          <cell r="K220">
            <v>0.32344082772295801</v>
          </cell>
          <cell r="L220">
            <v>5.5233307518927103E-3</v>
          </cell>
          <cell r="M220">
            <v>8.1140068691471206E-3</v>
          </cell>
          <cell r="N220">
            <v>9.8612951453413804E-3</v>
          </cell>
          <cell r="O220">
            <v>9.9271191901124899E-3</v>
          </cell>
          <cell r="P220">
            <v>1.3933481381714199E-2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24.317295005867098</v>
          </cell>
          <cell r="F221">
            <v>51.289169881583497</v>
          </cell>
          <cell r="G221">
            <v>3.0308340928336399</v>
          </cell>
          <cell r="H221">
            <v>47.187712534965897</v>
          </cell>
          <cell r="I221">
            <v>47.113437039488097</v>
          </cell>
          <cell r="M221">
            <v>1.88227985378591</v>
          </cell>
          <cell r="N221">
            <v>1.97657723382197</v>
          </cell>
          <cell r="O221">
            <v>2.6301254925759801</v>
          </cell>
          <cell r="P221">
            <v>4.1247955255164896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723.66252283169604</v>
          </cell>
          <cell r="F222">
            <v>749.84136820799802</v>
          </cell>
          <cell r="G222">
            <v>520.44994829277096</v>
          </cell>
          <cell r="H222">
            <v>514.63238830508601</v>
          </cell>
          <cell r="I222">
            <v>508.81568931608501</v>
          </cell>
          <cell r="J222">
            <v>506.26667662320301</v>
          </cell>
          <cell r="K222">
            <v>503.62761007504702</v>
          </cell>
          <cell r="L222">
            <v>5.5907628678247301</v>
          </cell>
          <cell r="M222">
            <v>1.0021648059125201</v>
          </cell>
          <cell r="N222">
            <v>0.87558985009420898</v>
          </cell>
          <cell r="O222">
            <v>0.34936358898563902</v>
          </cell>
          <cell r="P222">
            <v>0.176105406784233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1.4805301000790301</v>
          </cell>
          <cell r="H223">
            <v>0.65723122280892698</v>
          </cell>
          <cell r="I223">
            <v>1.0217840773642699</v>
          </cell>
          <cell r="J223">
            <v>1.89602167869855</v>
          </cell>
          <cell r="K223">
            <v>1.4105695825851501</v>
          </cell>
          <cell r="L223">
            <v>2.0990376007293698</v>
          </cell>
          <cell r="M223">
            <v>2.0987907803039501</v>
          </cell>
          <cell r="N223">
            <v>2.0983021976401899</v>
          </cell>
          <cell r="O223">
            <v>2.09768500758556</v>
          </cell>
          <cell r="P223">
            <v>2.0963539505705699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344.50747039703299</v>
          </cell>
          <cell r="F224">
            <v>364.72858192034198</v>
          </cell>
          <cell r="G224">
            <v>504.23412083357499</v>
          </cell>
          <cell r="H224">
            <v>498.60775095405597</v>
          </cell>
          <cell r="I224">
            <v>492.98139579912799</v>
          </cell>
          <cell r="J224">
            <v>447.21214686760698</v>
          </cell>
          <cell r="K224">
            <v>3.5644786304367599</v>
          </cell>
          <cell r="L224">
            <v>1.2668940035404199</v>
          </cell>
          <cell r="M224">
            <v>2.0532739841173502</v>
          </cell>
          <cell r="N224">
            <v>1.63638626289677</v>
          </cell>
          <cell r="O224">
            <v>0.89670798037337596</v>
          </cell>
          <cell r="P224">
            <v>0.49759978718852399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210.21285789915501</v>
          </cell>
          <cell r="F225">
            <v>209.30589534606801</v>
          </cell>
          <cell r="G225">
            <v>1.1431512160353501</v>
          </cell>
          <cell r="H225">
            <v>0.251521397177706</v>
          </cell>
          <cell r="I225">
            <v>0.34691559715588199</v>
          </cell>
          <cell r="J225">
            <v>0.63374588504062701</v>
          </cell>
          <cell r="K225">
            <v>0.29735552401681897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4404.68069780105</v>
          </cell>
          <cell r="F226">
            <v>3982.1905120172601</v>
          </cell>
          <cell r="G226">
            <v>3658.6660905256099</v>
          </cell>
          <cell r="H226">
            <v>3023.00371084165</v>
          </cell>
          <cell r="I226">
            <v>2164.7691876879298</v>
          </cell>
          <cell r="J226">
            <v>1709.4367056404701</v>
          </cell>
          <cell r="K226">
            <v>1373.38460108206</v>
          </cell>
          <cell r="L226">
            <v>1267.8464706135301</v>
          </cell>
          <cell r="M226">
            <v>1157.8572710031499</v>
          </cell>
          <cell r="N226">
            <v>1153.9795761472001</v>
          </cell>
          <cell r="O226">
            <v>1155.99007091978</v>
          </cell>
          <cell r="P226">
            <v>1154.19557007153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5.8412677585491302E-6</v>
          </cell>
          <cell r="I4">
            <v>8.7747800867527008E-6</v>
          </cell>
          <cell r="J4">
            <v>1.0843109294725399E-5</v>
          </cell>
          <cell r="K4">
            <v>1.75993911752034E-5</v>
          </cell>
          <cell r="L4">
            <v>9.0370435260792904E-4</v>
          </cell>
          <cell r="M4">
            <v>3.0161193894719001E-5</v>
          </cell>
          <cell r="N4">
            <v>4.8733183314537103E-4</v>
          </cell>
          <cell r="O4">
            <v>4.96945362587739E-5</v>
          </cell>
          <cell r="P4">
            <v>1.78106057705441E-3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2.2004192106914899E-4</v>
          </cell>
          <cell r="K5">
            <v>6.8936506614985306E-5</v>
          </cell>
          <cell r="L5">
            <v>3.68632097973775E-3</v>
          </cell>
          <cell r="M5">
            <v>2.9742791318831401E-6</v>
          </cell>
          <cell r="N5">
            <v>3.1103608879257501E-4</v>
          </cell>
          <cell r="O5">
            <v>3.8500562153723496E-6</v>
          </cell>
          <cell r="P5">
            <v>7.4794568740067899E-4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3.2215435433394598E-5</v>
          </cell>
          <cell r="I6">
            <v>0.673336571537272</v>
          </cell>
          <cell r="J6">
            <v>2.6633590040470599E-5</v>
          </cell>
          <cell r="K6">
            <v>0.41168925243709298</v>
          </cell>
          <cell r="L6">
            <v>1.18168570110823</v>
          </cell>
          <cell r="M6">
            <v>1.9310374654543198E-5</v>
          </cell>
          <cell r="N6">
            <v>3.7853112050699697E-5</v>
          </cell>
          <cell r="O6">
            <v>3.4844422481304397E-5</v>
          </cell>
          <cell r="P6">
            <v>1.01831277802906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8.6079543514774705E-6</v>
          </cell>
          <cell r="I7">
            <v>2.66216495565196E-5</v>
          </cell>
          <cell r="J7">
            <v>0.14402786878979501</v>
          </cell>
          <cell r="K7">
            <v>0.43385450507686901</v>
          </cell>
          <cell r="L7">
            <v>1.00569037036614</v>
          </cell>
          <cell r="M7">
            <v>5.6534749808590797E-5</v>
          </cell>
          <cell r="N7">
            <v>1.15186777702578E-4</v>
          </cell>
          <cell r="O7">
            <v>6.44648778315354E-2</v>
          </cell>
          <cell r="P7">
            <v>0.33622862614729299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9.3050263139107304E-5</v>
          </cell>
          <cell r="F8">
            <v>2.6380134408247399E-6</v>
          </cell>
          <cell r="G8">
            <v>2.8617752165971101E-6</v>
          </cell>
          <cell r="H8">
            <v>3.0952678363289101E-6</v>
          </cell>
          <cell r="I8">
            <v>7.57788675557814E-6</v>
          </cell>
          <cell r="J8">
            <v>2.4229171192338101E-5</v>
          </cell>
          <cell r="K8">
            <v>3.1564980614402198E-5</v>
          </cell>
          <cell r="L8">
            <v>8.6502431632238901E-4</v>
          </cell>
          <cell r="M8">
            <v>1.07100324358934E-4</v>
          </cell>
          <cell r="N8">
            <v>0.219871840924979</v>
          </cell>
          <cell r="O8">
            <v>7.9639378253422498E-4</v>
          </cell>
          <cell r="P8">
            <v>1.51537040744547E-2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1.51232845485062E-2</v>
          </cell>
          <cell r="K9">
            <v>4.2120524719586796E-3</v>
          </cell>
          <cell r="L9">
            <v>0.25723757054803098</v>
          </cell>
          <cell r="M9">
            <v>1.53086334397352</v>
          </cell>
          <cell r="N9">
            <v>8.7480909015214294</v>
          </cell>
          <cell r="O9">
            <v>0.85833141815164304</v>
          </cell>
          <cell r="P9">
            <v>4.8632902339767199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4.1199058919155597E-3</v>
          </cell>
          <cell r="F10">
            <v>4.4604361203578E-3</v>
          </cell>
          <cell r="G10">
            <v>1.62847149294034E-5</v>
          </cell>
          <cell r="H10">
            <v>7.5691901245971097E-2</v>
          </cell>
          <cell r="I10">
            <v>0.116855869475317</v>
          </cell>
          <cell r="J10">
            <v>0.120639967017196</v>
          </cell>
          <cell r="K10">
            <v>5.8820550426935403E-2</v>
          </cell>
          <cell r="L10">
            <v>7.55725593426744E-2</v>
          </cell>
          <cell r="M10">
            <v>0.125911957329776</v>
          </cell>
          <cell r="N10">
            <v>0.16726219605532</v>
          </cell>
          <cell r="O10">
            <v>6.1857609471201398E-2</v>
          </cell>
          <cell r="P10">
            <v>7.5779803530537607E-2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2.1965217026310698E-6</v>
          </cell>
          <cell r="F11">
            <v>2.2999931077457499E-6</v>
          </cell>
          <cell r="G11">
            <v>2.73260474393226E-6</v>
          </cell>
          <cell r="H11">
            <v>3.1218856643839501E-6</v>
          </cell>
          <cell r="I11">
            <v>4.7977001618057603E-6</v>
          </cell>
          <cell r="J11">
            <v>6.8829400297741602E-6</v>
          </cell>
          <cell r="K11">
            <v>1.3134883232476301E-5</v>
          </cell>
          <cell r="L11">
            <v>5.3447601427502496E-3</v>
          </cell>
          <cell r="M11">
            <v>5.8090914529583499E-5</v>
          </cell>
          <cell r="N11">
            <v>1.5329416122551499E-3</v>
          </cell>
          <cell r="O11">
            <v>1.53476159109798E-4</v>
          </cell>
          <cell r="P11">
            <v>6.3244388219758901E-3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1.4412035787811601E-2</v>
          </cell>
          <cell r="F12">
            <v>6.8955757313506505E-2</v>
          </cell>
          <cell r="G12">
            <v>5.0965030112960899E-6</v>
          </cell>
          <cell r="H12">
            <v>4.1547190699517498E-6</v>
          </cell>
          <cell r="I12">
            <v>7.5482370742613E-4</v>
          </cell>
          <cell r="J12">
            <v>4.2921271221243298E-2</v>
          </cell>
          <cell r="K12">
            <v>8.0928066695481998E-2</v>
          </cell>
          <cell r="L12">
            <v>0.12267542947722899</v>
          </cell>
          <cell r="M12">
            <v>7.4347019895533994E-2</v>
          </cell>
          <cell r="N12">
            <v>5.3775947728396403E-2</v>
          </cell>
          <cell r="O12">
            <v>8.0919986712547007E-2</v>
          </cell>
          <cell r="P12">
            <v>0.123126052927142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5.9321081526869505E-4</v>
          </cell>
          <cell r="I13">
            <v>2.07512609758123E-3</v>
          </cell>
          <cell r="J13">
            <v>6.6153905253601098E-6</v>
          </cell>
          <cell r="K13">
            <v>9.3249716505632692E-6</v>
          </cell>
          <cell r="L13">
            <v>8.3484931761870702E-6</v>
          </cell>
          <cell r="M13">
            <v>1.0349401619760999E-5</v>
          </cell>
          <cell r="N13">
            <v>4.64109027166945E-4</v>
          </cell>
          <cell r="O13">
            <v>9.6370745808346901E-6</v>
          </cell>
          <cell r="P13">
            <v>4.4785156437432801E-4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0.18449520612637599</v>
          </cell>
          <cell r="I14">
            <v>1.7479877926349801</v>
          </cell>
          <cell r="J14">
            <v>5.9236914682517398E-2</v>
          </cell>
          <cell r="K14">
            <v>0.61906529153895695</v>
          </cell>
          <cell r="L14">
            <v>5.1817736329283995E-7</v>
          </cell>
          <cell r="M14">
            <v>6.3530136854017797E-7</v>
          </cell>
          <cell r="N14">
            <v>2.3184095729374801E-6</v>
          </cell>
          <cell r="O14">
            <v>1.0315560880727E-5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3.0398301055537802E-5</v>
          </cell>
          <cell r="F15">
            <v>9.2608229770094905E-7</v>
          </cell>
          <cell r="G15">
            <v>1.0185999759822599E-6</v>
          </cell>
          <cell r="H15">
            <v>9.1176308748714605E-7</v>
          </cell>
          <cell r="I15">
            <v>1.4222620257981701E-6</v>
          </cell>
          <cell r="J15">
            <v>1.46981602075385E-6</v>
          </cell>
          <cell r="K15">
            <v>1.4672967667297799E-6</v>
          </cell>
          <cell r="L15">
            <v>3.2551180078858899E-6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4.48688699944656E-5</v>
          </cell>
          <cell r="I16">
            <v>5.4510640261598803E-5</v>
          </cell>
          <cell r="J16">
            <v>0.34916858114424298</v>
          </cell>
          <cell r="K16">
            <v>5.1910785200755698E-2</v>
          </cell>
          <cell r="L16">
            <v>1.1445013107707E-2</v>
          </cell>
          <cell r="M16">
            <v>4.6236496842792699E-2</v>
          </cell>
          <cell r="N16">
            <v>0.30300066655434099</v>
          </cell>
          <cell r="O16">
            <v>5.18731041768331E-2</v>
          </cell>
          <cell r="P16">
            <v>1.1621603417495701E-2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1.13402176660075E-5</v>
          </cell>
          <cell r="I17">
            <v>5.6228293622596802E-5</v>
          </cell>
          <cell r="J17">
            <v>0.19037537993183101</v>
          </cell>
          <cell r="K17">
            <v>5.1555984381279801E-5</v>
          </cell>
          <cell r="L17">
            <v>5.6231567747402501E-5</v>
          </cell>
          <cell r="M17">
            <v>6.2890357572095796E-5</v>
          </cell>
          <cell r="N17">
            <v>2.1485465186540001E-2</v>
          </cell>
          <cell r="O17">
            <v>1.21017941326665E-4</v>
          </cell>
          <cell r="P17">
            <v>4.4810838382207299E-4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7.3533790038756702E-6</v>
          </cell>
          <cell r="I18">
            <v>5.3827895829416302E-5</v>
          </cell>
          <cell r="J18">
            <v>0.96722534731293197</v>
          </cell>
          <cell r="K18">
            <v>0.11239972007396801</v>
          </cell>
          <cell r="L18">
            <v>1.4409189622962899E-5</v>
          </cell>
          <cell r="M18">
            <v>3.1379812555701198E-6</v>
          </cell>
          <cell r="N18">
            <v>6.8819118334499898E-6</v>
          </cell>
          <cell r="O18">
            <v>0.151464427547262</v>
          </cell>
          <cell r="P18">
            <v>0.81582068474231595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1.15554153306413E-4</v>
          </cell>
          <cell r="F19">
            <v>1.59546435194037E-6</v>
          </cell>
          <cell r="G19">
            <v>2.4289362701068001E-6</v>
          </cell>
          <cell r="H19">
            <v>2.8621324620655501E-6</v>
          </cell>
          <cell r="I19">
            <v>4.68079152086139E-6</v>
          </cell>
          <cell r="J19">
            <v>6.7417954999819003E-6</v>
          </cell>
          <cell r="K19">
            <v>1.2716570739896099E-5</v>
          </cell>
          <cell r="L19">
            <v>9.4487192238539505E-5</v>
          </cell>
          <cell r="M19">
            <v>0.35966063691577499</v>
          </cell>
          <cell r="N19">
            <v>8.6188179896869003E-5</v>
          </cell>
          <cell r="O19">
            <v>1.23542780244573E-4</v>
          </cell>
          <cell r="P19">
            <v>5.0372325718111496E-3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5.6887478342089598E-2</v>
          </cell>
          <cell r="F20">
            <v>0.10553523385819701</v>
          </cell>
          <cell r="G20">
            <v>1.85545514920232E-5</v>
          </cell>
          <cell r="H20">
            <v>1.2841822334620899E-5</v>
          </cell>
          <cell r="I20">
            <v>1.00498046656039E-4</v>
          </cell>
          <cell r="J20">
            <v>7.4255222635480997E-2</v>
          </cell>
          <cell r="K20">
            <v>9.2276456110884697E-2</v>
          </cell>
          <cell r="L20">
            <v>0.144230785988921</v>
          </cell>
          <cell r="M20">
            <v>9.8653315952782292E-3</v>
          </cell>
          <cell r="N20">
            <v>6.4482756235524602E-2</v>
          </cell>
          <cell r="O20">
            <v>9.2259642675005707E-2</v>
          </cell>
          <cell r="P20">
            <v>0.144320649631721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3.7749943051509199E-6</v>
          </cell>
          <cell r="F21">
            <v>8.2424125806324502E-7</v>
          </cell>
          <cell r="G21">
            <v>1.0994475081931E-6</v>
          </cell>
          <cell r="H21">
            <v>8.8756443919494002E-7</v>
          </cell>
          <cell r="I21">
            <v>1.25778492201667E-6</v>
          </cell>
          <cell r="J21">
            <v>1.7266548109771801E-6</v>
          </cell>
          <cell r="K21">
            <v>3.12312276243332E-6</v>
          </cell>
          <cell r="L21">
            <v>2.6220724362801701E-5</v>
          </cell>
          <cell r="M21">
            <v>0.61058560570043896</v>
          </cell>
          <cell r="N21">
            <v>8.4886641260701495E-4</v>
          </cell>
          <cell r="O21">
            <v>1.14628165308279E-2</v>
          </cell>
          <cell r="P21">
            <v>1.0402382817695801E-4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4.1492623222554098E-5</v>
          </cell>
          <cell r="K22">
            <v>5.0720384084820903E-5</v>
          </cell>
          <cell r="L22">
            <v>3.3738808770829802E-4</v>
          </cell>
          <cell r="M22">
            <v>1.3579218393159099E-6</v>
          </cell>
          <cell r="N22">
            <v>4.8920153777213503E-5</v>
          </cell>
          <cell r="O22">
            <v>5.59540183968062E-6</v>
          </cell>
          <cell r="P22">
            <v>3.8609126712818998E-4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8.7786299683468104E-6</v>
          </cell>
          <cell r="F23">
            <v>1.6295736182251E-4</v>
          </cell>
          <cell r="G23">
            <v>9.7817321853215397E-6</v>
          </cell>
          <cell r="H23">
            <v>6.9837062748005997E-6</v>
          </cell>
          <cell r="I23">
            <v>1.15251702983503E-4</v>
          </cell>
          <cell r="J23">
            <v>1.49260928270387E-5</v>
          </cell>
          <cell r="K23">
            <v>8.9161244109176594E-5</v>
          </cell>
          <cell r="L23">
            <v>1.2970809437033099E-4</v>
          </cell>
          <cell r="M23">
            <v>1.63785469119221E-5</v>
          </cell>
          <cell r="N23">
            <v>1.9215623209696E-4</v>
          </cell>
          <cell r="O23">
            <v>4.3879236487598802E-5</v>
          </cell>
          <cell r="P23">
            <v>8.5626815302929495E-4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3.66594025852601E-3</v>
          </cell>
          <cell r="K24">
            <v>2.1326999025986998E-3</v>
          </cell>
          <cell r="L24">
            <v>3.8660615149386898E-3</v>
          </cell>
          <cell r="M24">
            <v>2.0322903599538501E-4</v>
          </cell>
          <cell r="N24">
            <v>5.5866687517946798E-3</v>
          </cell>
          <cell r="O24">
            <v>1.02062212138146E-4</v>
          </cell>
          <cell r="P24">
            <v>1.06926210401903E-2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0.17098247918293999</v>
          </cell>
          <cell r="M25">
            <v>6.05182743395811E-3</v>
          </cell>
          <cell r="N25">
            <v>1.8410115282613E-2</v>
          </cell>
          <cell r="O25">
            <v>0.112775408361799</v>
          </cell>
          <cell r="P25">
            <v>5.1342808180305901E-3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1.578878511707E-4</v>
          </cell>
          <cell r="K26">
            <v>3.03567569304546E-5</v>
          </cell>
          <cell r="L26">
            <v>2.5922515545326801E-4</v>
          </cell>
          <cell r="M26">
            <v>1.9297920318527199E-5</v>
          </cell>
          <cell r="N26">
            <v>2.6402454605607299E-4</v>
          </cell>
          <cell r="O26">
            <v>2.3801004083893601E-5</v>
          </cell>
          <cell r="P26">
            <v>9.4295537483882099E-4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7.9823502975806093E-6</v>
          </cell>
          <cell r="K27">
            <v>8.8529859493113595E-6</v>
          </cell>
          <cell r="L27">
            <v>7.1068937430413199E-4</v>
          </cell>
          <cell r="M27">
            <v>1.0550499707861901E-5</v>
          </cell>
          <cell r="N27">
            <v>1.96455907947421E-4</v>
          </cell>
          <cell r="O27">
            <v>2.09681338723795E-5</v>
          </cell>
          <cell r="P27">
            <v>8.0008994138800903E-4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1.22382019180743E-3</v>
          </cell>
          <cell r="F28">
            <v>2.37950889946766E-4</v>
          </cell>
          <cell r="G28">
            <v>5.1117293761002101E-5</v>
          </cell>
          <cell r="H28">
            <v>1.8670243085035901E-2</v>
          </cell>
          <cell r="I28">
            <v>0.48305021050007602</v>
          </cell>
          <cell r="J28">
            <v>0.52962975320757899</v>
          </cell>
          <cell r="K28">
            <v>0.713579140633956</v>
          </cell>
          <cell r="L28">
            <v>1.5116842547562801</v>
          </cell>
          <cell r="M28">
            <v>9.5567810038382404E-4</v>
          </cell>
          <cell r="N28">
            <v>0.355945545111299</v>
          </cell>
          <cell r="O28">
            <v>0.64118467098019505</v>
          </cell>
          <cell r="P28">
            <v>1.3807788149394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3.71208505754879E-6</v>
          </cell>
          <cell r="F29">
            <v>1.6177462170534601E-6</v>
          </cell>
          <cell r="G29">
            <v>1.9112709059649298E-6</v>
          </cell>
          <cell r="H29">
            <v>1.1108588140868801E-6</v>
          </cell>
          <cell r="I29">
            <v>2.5823575287809699E-4</v>
          </cell>
          <cell r="J29">
            <v>1.93952889424092E-5</v>
          </cell>
          <cell r="K29">
            <v>2.2859854002149799E-5</v>
          </cell>
          <cell r="L29">
            <v>1.7676142672999601E-4</v>
          </cell>
          <cell r="M29">
            <v>3.9646057499735401E-5</v>
          </cell>
          <cell r="N29">
            <v>1.2270046754780501E-3</v>
          </cell>
          <cell r="O29">
            <v>7.1307901320358301E-6</v>
          </cell>
          <cell r="P29">
            <v>4.39577809559912E-5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1.02511015295996E-4</v>
          </cell>
          <cell r="K30">
            <v>1.07139937925027E-4</v>
          </cell>
          <cell r="L30">
            <v>9.7470768500996699E-5</v>
          </cell>
          <cell r="M30">
            <v>5.2812272815645002E-5</v>
          </cell>
          <cell r="N30">
            <v>9.815936014498101E-4</v>
          </cell>
          <cell r="O30">
            <v>3.9594572939735796E-6</v>
          </cell>
          <cell r="P30">
            <v>6.8927502434706903E-5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0.15777070278810201</v>
          </cell>
          <cell r="F31">
            <v>4.9587115799546402E-2</v>
          </cell>
          <cell r="G31">
            <v>1.6915416284094001E-5</v>
          </cell>
          <cell r="H31">
            <v>1.65873091947958E-5</v>
          </cell>
          <cell r="I31">
            <v>0.161161463275419</v>
          </cell>
          <cell r="J31">
            <v>0.178767335298222</v>
          </cell>
          <cell r="K31">
            <v>9.9076702139673095E-2</v>
          </cell>
          <cell r="L31">
            <v>6.0596869495811098E-2</v>
          </cell>
          <cell r="M31">
            <v>6.7905459302175994E-2</v>
          </cell>
          <cell r="N31">
            <v>0.21703026810942899</v>
          </cell>
          <cell r="O31">
            <v>8.9168714316133907E-2</v>
          </cell>
          <cell r="P31">
            <v>5.4127912859220098E-2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2.6287318038317498E-4</v>
          </cell>
          <cell r="I32">
            <v>2.5360965984237601E-4</v>
          </cell>
          <cell r="J32">
            <v>0.34550721307985299</v>
          </cell>
          <cell r="K32">
            <v>5.1361481460719602E-2</v>
          </cell>
          <cell r="L32">
            <v>1.1375697649610101E-2</v>
          </cell>
          <cell r="M32">
            <v>4.6946922862963397E-5</v>
          </cell>
          <cell r="N32">
            <v>2.8681586064197099E-4</v>
          </cell>
          <cell r="O32">
            <v>1.06574885875612E-4</v>
          </cell>
          <cell r="P32">
            <v>1.31263577615981E-3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8.2257225581831694E-3</v>
          </cell>
          <cell r="F33">
            <v>4.6106125771601296E-6</v>
          </cell>
          <cell r="G33">
            <v>3.01298014864863E-2</v>
          </cell>
          <cell r="H33">
            <v>7.3234051640796301E-7</v>
          </cell>
          <cell r="I33">
            <v>5.86449901558496E-6</v>
          </cell>
          <cell r="J33">
            <v>5.7893083840169497E-6</v>
          </cell>
          <cell r="K33">
            <v>1.2510075073100699E-4</v>
          </cell>
          <cell r="L33">
            <v>1.3484728040228999E-4</v>
          </cell>
          <cell r="M33">
            <v>1.04723293265314E-5</v>
          </cell>
          <cell r="N33">
            <v>6.0724279301939996E-4</v>
          </cell>
          <cell r="O33">
            <v>7.2284748370363102E-6</v>
          </cell>
          <cell r="P33">
            <v>1.48794324992385E-4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9.1451655887920201E-6</v>
          </cell>
          <cell r="F34">
            <v>4.3291868351774201E-6</v>
          </cell>
          <cell r="G34">
            <v>5.7459690168912997E-6</v>
          </cell>
          <cell r="H34">
            <v>7.5447174281136998E-6</v>
          </cell>
          <cell r="I34">
            <v>2.39789467777966E-5</v>
          </cell>
          <cell r="J34">
            <v>2.2256231110991901E-5</v>
          </cell>
          <cell r="K34">
            <v>4.0832728995718803E-5</v>
          </cell>
          <cell r="L34">
            <v>0.214215943630404</v>
          </cell>
          <cell r="M34">
            <v>3.8609378317027397E-2</v>
          </cell>
          <cell r="N34">
            <v>4.2851711917172601E-3</v>
          </cell>
          <cell r="O34">
            <v>3.2325559638874297E-2</v>
          </cell>
          <cell r="P34">
            <v>4.0446742290906702E-2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1.17778984829553E-5</v>
          </cell>
          <cell r="I35">
            <v>5.9261320159925502E-5</v>
          </cell>
          <cell r="J35">
            <v>0.172685524594231</v>
          </cell>
          <cell r="K35">
            <v>3.61575952795951E-3</v>
          </cell>
          <cell r="L35">
            <v>6.8956127985916497E-5</v>
          </cell>
          <cell r="M35">
            <v>7.7758538004238798E-5</v>
          </cell>
          <cell r="N35">
            <v>2.9882656208108101E-2</v>
          </cell>
          <cell r="O35">
            <v>1.00577441630149E-4</v>
          </cell>
          <cell r="P35">
            <v>2.4702464436751501E-4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1.11485844673779E-2</v>
          </cell>
          <cell r="K36">
            <v>1.8924541235707101E-3</v>
          </cell>
          <cell r="L36">
            <v>4.6430620319779896</v>
          </cell>
          <cell r="M36">
            <v>30.3394018664107</v>
          </cell>
          <cell r="N36">
            <v>174.83255948643901</v>
          </cell>
          <cell r="O36">
            <v>30.532053206326101</v>
          </cell>
          <cell r="P36">
            <v>118.11074552164099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2.2485989913665101E-4</v>
          </cell>
          <cell r="K37">
            <v>1.8209474789298E-5</v>
          </cell>
          <cell r="L37">
            <v>0.221588000619029</v>
          </cell>
          <cell r="M37">
            <v>2.8888793576988398E-6</v>
          </cell>
          <cell r="N37">
            <v>4.8433162111547304E-6</v>
          </cell>
          <cell r="O37">
            <v>9.6581943083085599E-6</v>
          </cell>
          <cell r="P37">
            <v>0.20458646127352001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5.8412677585491302E-6</v>
          </cell>
          <cell r="I38">
            <v>1.265936875980636E-5</v>
          </cell>
          <cell r="J38">
            <v>1.8523775739988419E-5</v>
          </cell>
          <cell r="K38">
            <v>2.9257226166111001E-5</v>
          </cell>
          <cell r="L38">
            <v>9.2589788789055184E-4</v>
          </cell>
          <cell r="M38">
            <v>9.460305371084398E-4</v>
          </cell>
          <cell r="N38">
            <v>1.4176542766423553E-3</v>
          </cell>
          <cell r="O38">
            <v>1.4380761339296705E-3</v>
          </cell>
          <cell r="P38">
            <v>3.1844877296000208E-3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2.2004192106914899E-4</v>
          </cell>
          <cell r="K39">
            <v>2.8777668312445561E-4</v>
          </cell>
          <cell r="L39">
            <v>3.9738039945617512E-3</v>
          </cell>
          <cell r="M39">
            <v>3.7630129641537612E-3</v>
          </cell>
          <cell r="N39">
            <v>4.0644265493362305E-3</v>
          </cell>
          <cell r="O39">
            <v>1.1454871609946895E-3</v>
          </cell>
          <cell r="P39">
            <v>1.061140070300964E-3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3.2215435433394598E-5</v>
          </cell>
          <cell r="I40">
            <v>0.67336741250687049</v>
          </cell>
          <cell r="J40">
            <v>0.67338980409314775</v>
          </cell>
          <cell r="K40">
            <v>1.0850650704059224</v>
          </cell>
          <cell r="L40">
            <v>2.2667273255028353</v>
          </cell>
          <cell r="M40">
            <v>1.797792216824575</v>
          </cell>
          <cell r="N40">
            <v>1.5934080835499946</v>
          </cell>
          <cell r="O40">
            <v>1.1817592646964694</v>
          </cell>
          <cell r="P40">
            <v>1.018389166964865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8.6079543514774705E-6</v>
          </cell>
          <cell r="I41">
            <v>3.2844312019118868E-5</v>
          </cell>
          <cell r="J41">
            <v>0.1440560843234292</v>
          </cell>
          <cell r="K41">
            <v>0.57790169739366748</v>
          </cell>
          <cell r="L41">
            <v>1.583575390464981</v>
          </cell>
          <cell r="M41">
            <v>1.43987817340293</v>
          </cell>
          <cell r="N41">
            <v>1.4396385127268239</v>
          </cell>
          <cell r="O41">
            <v>1.4360432761116864</v>
          </cell>
          <cell r="P41">
            <v>1.4064629884541371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1.0276050448041192</v>
          </cell>
          <cell r="F42">
            <v>1.02760768281756</v>
          </cell>
          <cell r="G42">
            <v>1.0276105445927766</v>
          </cell>
          <cell r="H42">
            <v>1.0276136398606128</v>
          </cell>
          <cell r="I42">
            <v>1.0276212177473685</v>
          </cell>
          <cell r="J42">
            <v>1.0276454469185607</v>
          </cell>
          <cell r="K42">
            <v>1.0276770118991752</v>
          </cell>
          <cell r="L42">
            <v>0.72996513679815156</v>
          </cell>
          <cell r="M42">
            <v>0.25933983558760848</v>
          </cell>
          <cell r="N42">
            <v>0.22093877736200801</v>
          </cell>
          <cell r="O42">
            <v>0.221706352295444</v>
          </cell>
          <cell r="P42">
            <v>0.23685743546121099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1.51232845485062E-2</v>
          </cell>
          <cell r="K43">
            <v>1.9335337020464902E-2</v>
          </cell>
          <cell r="L43">
            <v>0.27657290756849601</v>
          </cell>
          <cell r="M43">
            <v>1.8074362515420199</v>
          </cell>
          <cell r="N43">
            <v>10.5555271530634</v>
          </cell>
          <cell r="O43">
            <v>11.4138585712151</v>
          </cell>
          <cell r="P43">
            <v>16.2771488051918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0.2126882938089803</v>
          </cell>
          <cell r="F44">
            <v>0.21714518129290925</v>
          </cell>
          <cell r="G44">
            <v>0.21714577774421623</v>
          </cell>
          <cell r="H44">
            <v>0.21925410920565411</v>
          </cell>
          <cell r="I44">
            <v>0.21879964276930075</v>
          </cell>
          <cell r="J44">
            <v>0.31763740566017706</v>
          </cell>
          <cell r="K44">
            <v>0.34800540466648977</v>
          </cell>
          <cell r="L44">
            <v>0.37187648288990843</v>
          </cell>
          <cell r="M44">
            <v>0.40041659699801924</v>
          </cell>
          <cell r="N44">
            <v>0.42755097995652541</v>
          </cell>
          <cell r="O44">
            <v>0.43058813627635972</v>
          </cell>
          <cell r="P44">
            <v>0.43079176904209088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2.1965217026310698E-6</v>
          </cell>
          <cell r="F45">
            <v>4.4965148103768198E-6</v>
          </cell>
          <cell r="G45">
            <v>7.22911955430907E-6</v>
          </cell>
          <cell r="H45">
            <v>1.0351005218693001E-5</v>
          </cell>
          <cell r="I45">
            <v>1.5148705380498801E-5</v>
          </cell>
          <cell r="J45">
            <v>2.2031645410272901E-5</v>
          </cell>
          <cell r="K45">
            <v>3.5166528642749301E-5</v>
          </cell>
          <cell r="L45">
            <v>5.3799266713930004E-3</v>
          </cell>
          <cell r="M45">
            <v>5.4380175859225803E-3</v>
          </cell>
          <cell r="N45">
            <v>6.9682107044649402E-3</v>
          </cell>
          <cell r="O45">
            <v>7.11670056144568E-3</v>
          </cell>
          <cell r="P45">
            <v>1.34385231740447E-2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4.2429207844728492E-2</v>
          </cell>
          <cell r="F46">
            <v>0.11138306866290243</v>
          </cell>
          <cell r="G46">
            <v>8.9344571029125394E-2</v>
          </cell>
          <cell r="H46">
            <v>8.8844394262823409E-2</v>
          </cell>
          <cell r="I46">
            <v>8.5523725059350506E-2</v>
          </cell>
          <cell r="J46">
            <v>9.2036336742465016E-2</v>
          </cell>
          <cell r="K46">
            <v>0.1246004102796188</v>
          </cell>
          <cell r="L46">
            <v>0.24726500420089748</v>
          </cell>
          <cell r="M46">
            <v>0.31539162764112649</v>
          </cell>
          <cell r="N46">
            <v>0.33170497613126204</v>
          </cell>
          <cell r="O46">
            <v>0.33169754489857084</v>
          </cell>
          <cell r="P46">
            <v>0.33214345684234431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H47">
            <v>5.9321081526869505E-4</v>
          </cell>
          <cell r="I47">
            <v>2.6675718359897562E-3</v>
          </cell>
          <cell r="J47">
            <v>2.667513737485628E-3</v>
          </cell>
          <cell r="K47">
            <v>2.6713616030989954E-3</v>
          </cell>
          <cell r="L47">
            <v>1.0631645153123699E-3</v>
          </cell>
          <cell r="M47">
            <v>5.1656775265554998E-4</v>
          </cell>
          <cell r="N47">
            <v>4.8633416309615209E-4</v>
          </cell>
          <cell r="O47">
            <v>4.8746272421473422E-4</v>
          </cell>
          <cell r="P47">
            <v>9.2474972759005927E-4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4.9500662319412699E-2</v>
          </cell>
          <cell r="I48">
            <v>0.18449520612637599</v>
          </cell>
          <cell r="J48">
            <v>1.56541091488081</v>
          </cell>
          <cell r="K48">
            <v>2.0886345661123298</v>
          </cell>
          <cell r="L48">
            <v>2.6107852049828302</v>
          </cell>
          <cell r="M48">
            <v>2.5612850739960198</v>
          </cell>
          <cell r="N48">
            <v>2.4262911523351902</v>
          </cell>
          <cell r="O48">
            <v>0.97864030483565401</v>
          </cell>
          <cell r="P48">
            <v>0.61907907898814196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0.95964809138269958</v>
          </cell>
          <cell r="F49">
            <v>0.95964901746499731</v>
          </cell>
          <cell r="G49">
            <v>0.95965003606497323</v>
          </cell>
          <cell r="H49">
            <v>0.95965094782806071</v>
          </cell>
          <cell r="I49">
            <v>0.95965237009008653</v>
          </cell>
          <cell r="J49">
            <v>0.95965383990610731</v>
          </cell>
          <cell r="K49">
            <v>0.95965530720287406</v>
          </cell>
          <cell r="L49">
            <v>0.32784362218591584</v>
          </cell>
          <cell r="M49">
            <v>4.0869239237875798E-5</v>
          </cell>
          <cell r="N49">
            <v>1.7902657082213898E-5</v>
          </cell>
          <cell r="O49">
            <v>8.4176309143505393E-6</v>
          </cell>
          <cell r="P49">
            <v>7.6144928211676903E-6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4.48688699944656E-5</v>
          </cell>
          <cell r="I50">
            <v>9.9379510256064301E-5</v>
          </cell>
          <cell r="J50">
            <v>0.349267960654499</v>
          </cell>
          <cell r="K50">
            <v>0.40116452180919698</v>
          </cell>
          <cell r="L50">
            <v>0.412578890092968</v>
          </cell>
          <cell r="M50">
            <v>0.41251418279191598</v>
          </cell>
          <cell r="N50">
            <v>0.41259296170559601</v>
          </cell>
          <cell r="O50">
            <v>0.41255528068167302</v>
          </cell>
          <cell r="P50">
            <v>0.41273187099146202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1.13402176660075E-5</v>
          </cell>
          <cell r="I51">
            <v>6.4810620045366177E-5</v>
          </cell>
          <cell r="J51">
            <v>0.19043513540103951</v>
          </cell>
          <cell r="K51">
            <v>0.19046829875341401</v>
          </cell>
          <cell r="L51">
            <v>0.14693222246936261</v>
          </cell>
          <cell r="M51">
            <v>2.7106520407057993E-2</v>
          </cell>
          <cell r="N51">
            <v>2.1605973412340246E-2</v>
          </cell>
          <cell r="O51">
            <v>2.1668320075040878E-2</v>
          </cell>
          <cell r="P51">
            <v>2.2054527218308445E-2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7.3533790038756702E-6</v>
          </cell>
          <cell r="I52">
            <v>6.1181274833291998E-5</v>
          </cell>
          <cell r="J52">
            <v>0.96728652858776498</v>
          </cell>
          <cell r="K52">
            <v>1.07968624866173</v>
          </cell>
          <cell r="L52">
            <v>1.0797006578513599</v>
          </cell>
          <cell r="M52">
            <v>1.07970182289717</v>
          </cell>
          <cell r="N52">
            <v>1.0797033243654399</v>
          </cell>
          <cell r="O52">
            <v>1.0797043592466</v>
          </cell>
          <cell r="P52">
            <v>1.07970926144626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2.2351677557784466</v>
          </cell>
          <cell r="F53">
            <v>2.2351693512427984</v>
          </cell>
          <cell r="G53">
            <v>2.2351717801790687</v>
          </cell>
          <cell r="H53">
            <v>2.2351746423115308</v>
          </cell>
          <cell r="I53">
            <v>2.2351793231030515</v>
          </cell>
          <cell r="J53">
            <v>2.2351860648985515</v>
          </cell>
          <cell r="K53">
            <v>2.2351987814692915</v>
          </cell>
          <cell r="L53">
            <v>0.76372872462579577</v>
          </cell>
          <cell r="M53">
            <v>0.35990170395216498</v>
          </cell>
          <cell r="N53">
            <v>0.35990152712102802</v>
          </cell>
          <cell r="O53">
            <v>0.359991379241067</v>
          </cell>
          <cell r="P53">
            <v>0.365026226797727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5.6887478342089598E-2</v>
          </cell>
          <cell r="F54">
            <v>0.16242090390056446</v>
          </cell>
          <cell r="G54">
            <v>0.16243099306875153</v>
          </cell>
          <cell r="H54">
            <v>0.16242870877884261</v>
          </cell>
          <cell r="I54">
            <v>0.16250880308987001</v>
          </cell>
          <cell r="J54">
            <v>0.16281316102007545</v>
          </cell>
          <cell r="K54">
            <v>0.16662531061554312</v>
          </cell>
          <cell r="L54">
            <v>0.3108336431672577</v>
          </cell>
          <cell r="M54">
            <v>0.31077872803086937</v>
          </cell>
          <cell r="N54">
            <v>0.31081270797467619</v>
          </cell>
          <cell r="O54">
            <v>0.31079842137434405</v>
          </cell>
          <cell r="P54">
            <v>0.31088110122349988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3.0972437823902252</v>
          </cell>
          <cell r="F55">
            <v>3.0972446066314832</v>
          </cell>
          <cell r="G55">
            <v>3.0972457060789913</v>
          </cell>
          <cell r="H55">
            <v>3.0972465936434306</v>
          </cell>
          <cell r="I55">
            <v>3.0972478514283526</v>
          </cell>
          <cell r="J55">
            <v>3.0972495780831637</v>
          </cell>
          <cell r="K55">
            <v>3.0972527012059263</v>
          </cell>
          <cell r="L55">
            <v>1.0580475447218389</v>
          </cell>
          <cell r="M55">
            <v>0.61062452023480795</v>
          </cell>
          <cell r="N55">
            <v>0.61147018869306802</v>
          </cell>
          <cell r="O55">
            <v>0.62293041786135095</v>
          </cell>
          <cell r="P55">
            <v>0.62303364075890999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4.1492623222554098E-5</v>
          </cell>
          <cell r="K56">
            <v>9.1309846721263771E-5</v>
          </cell>
          <cell r="L56">
            <v>4.2818789147282656E-4</v>
          </cell>
          <cell r="M56">
            <v>2.0220549034414501E-4</v>
          </cell>
          <cell r="N56">
            <v>4.3366339977387588E-4</v>
          </cell>
          <cell r="O56">
            <v>3.8858112528765957E-4</v>
          </cell>
          <cell r="P56">
            <v>4.3529086710184168E-4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8.7786299683468104E-6</v>
          </cell>
          <cell r="F57">
            <v>1.7131792247911386E-4</v>
          </cell>
          <cell r="G57">
            <v>1.7979326887566165E-4</v>
          </cell>
          <cell r="H57">
            <v>1.8486935031065846E-4</v>
          </cell>
          <cell r="I57">
            <v>2.9601343598608754E-4</v>
          </cell>
          <cell r="J57">
            <v>2.3940352935629199E-4</v>
          </cell>
          <cell r="K57">
            <v>2.1957825588662607E-4</v>
          </cell>
          <cell r="L57">
            <v>3.4353750257959148E-4</v>
          </cell>
          <cell r="M57">
            <v>2.7345428642504906E-4</v>
          </cell>
          <cell r="N57">
            <v>4.185536911248351E-4</v>
          </cell>
          <cell r="O57">
            <v>3.7461178093754402E-4</v>
          </cell>
          <cell r="P57">
            <v>1.0984992517704723E-3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3.66594025852601E-3</v>
          </cell>
          <cell r="K58">
            <v>5.2226963238255547E-3</v>
          </cell>
          <cell r="L58">
            <v>5.9952193450492578E-3</v>
          </cell>
          <cell r="M58">
            <v>4.3887864575777244E-3</v>
          </cell>
          <cell r="N58">
            <v>5.7363198714525448E-3</v>
          </cell>
          <cell r="O58">
            <v>5.6835049233941674E-3</v>
          </cell>
          <cell r="P58">
            <v>1.0787947821041349E-2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0.17098247918293999</v>
          </cell>
          <cell r="M59">
            <v>0.17702852096699198</v>
          </cell>
          <cell r="N59">
            <v>0.19543341012139107</v>
          </cell>
          <cell r="O59">
            <v>0.30821088509521344</v>
          </cell>
          <cell r="P59">
            <v>0.31333052905427289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1.578878511707E-4</v>
          </cell>
          <cell r="K60">
            <v>1.88244608101155E-4</v>
          </cell>
          <cell r="L60">
            <v>4.4746976355442301E-4</v>
          </cell>
          <cell r="M60">
            <v>4.4584826537574199E-4</v>
          </cell>
          <cell r="N60">
            <v>5.7290437875832305E-4</v>
          </cell>
          <cell r="O60">
            <v>5.6634862591176203E-4</v>
          </cell>
          <cell r="P60">
            <v>1.2500788452973199E-3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7.9823502975806093E-6</v>
          </cell>
          <cell r="K61">
            <v>9.8082220201954802E-6</v>
          </cell>
          <cell r="L61">
            <v>7.1713664136368574E-4</v>
          </cell>
          <cell r="M61">
            <v>7.2341019422716469E-4</v>
          </cell>
          <cell r="N61">
            <v>9.0804693997189982E-4</v>
          </cell>
          <cell r="O61">
            <v>9.2361885635253496E-4</v>
          </cell>
          <cell r="P61">
            <v>1.7022287096401085E-3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1.22382019180743E-3</v>
          </cell>
          <cell r="F62">
            <v>1.4602751307365169E-3</v>
          </cell>
          <cell r="G62">
            <v>1.5075584946371056E-3</v>
          </cell>
          <cell r="H62">
            <v>2.0171860727826847E-2</v>
          </cell>
          <cell r="I62">
            <v>0.50320585066931511</v>
          </cell>
          <cell r="J62">
            <v>1.0320167318681235</v>
          </cell>
          <cell r="K62">
            <v>1.7389957193730281</v>
          </cell>
          <cell r="L62">
            <v>3.2379053523436392</v>
          </cell>
          <cell r="M62">
            <v>2.8322121494876393</v>
          </cell>
          <cell r="N62">
            <v>2.5821058136569577</v>
          </cell>
          <cell r="O62">
            <v>2.5097176833226476</v>
          </cell>
          <cell r="P62">
            <v>2.3788085049439545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6.2405275945361091E-2</v>
          </cell>
          <cell r="F63">
            <v>6.2393414517865266E-2</v>
          </cell>
          <cell r="G63">
            <v>5.1922023643056342E-4</v>
          </cell>
          <cell r="H63">
            <v>4.9059261620015143E-4</v>
          </cell>
          <cell r="I63">
            <v>3.8302278976394023E-4</v>
          </cell>
          <cell r="J63">
            <v>2.7715829835648004E-4</v>
          </cell>
          <cell r="K63">
            <v>2.9566806633285903E-4</v>
          </cell>
          <cell r="L63">
            <v>4.6972969897446647E-4</v>
          </cell>
          <cell r="M63">
            <v>3.211667334424576E-4</v>
          </cell>
          <cell r="N63">
            <v>1.4582736823586465E-3</v>
          </cell>
          <cell r="O63">
            <v>1.3015691377310261E-3</v>
          </cell>
          <cell r="P63">
            <v>1.2956170692793193E-3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1.02511015295996E-4</v>
          </cell>
          <cell r="K64">
            <v>2.09650953221023E-4</v>
          </cell>
          <cell r="L64">
            <v>3.0712172172202003E-4</v>
          </cell>
          <cell r="M64">
            <v>3.4635175363914198E-4</v>
          </cell>
          <cell r="N64">
            <v>1.23901658069148E-3</v>
          </cell>
          <cell r="O64">
            <v>1.1358361000604301E-3</v>
          </cell>
          <cell r="P64">
            <v>1.10729283399414E-3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0.36006818267401897</v>
          </cell>
          <cell r="F65">
            <v>0.40965120538443828</v>
          </cell>
          <cell r="G65">
            <v>0.39456840809731641</v>
          </cell>
          <cell r="H65">
            <v>0.39455624075300644</v>
          </cell>
          <cell r="I65">
            <v>0.41703879784956333</v>
          </cell>
          <cell r="J65">
            <v>0.43584708300716191</v>
          </cell>
          <cell r="K65">
            <v>0.43899878919571633</v>
          </cell>
          <cell r="L65">
            <v>0.49956516285163216</v>
          </cell>
          <cell r="M65">
            <v>0.4315339333337298</v>
          </cell>
          <cell r="N65">
            <v>0.44456256356887786</v>
          </cell>
          <cell r="O65">
            <v>0.43465552819357445</v>
          </cell>
          <cell r="P65">
            <v>0.42817599551496505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2.6287318038317498E-4</v>
          </cell>
          <cell r="I66">
            <v>5.1648284022555099E-4</v>
          </cell>
          <cell r="J66">
            <v>0.34602369592007898</v>
          </cell>
          <cell r="K66">
            <v>0.39738517738079798</v>
          </cell>
          <cell r="L66">
            <v>0.40876087503040798</v>
          </cell>
          <cell r="M66">
            <v>0.40880782195327098</v>
          </cell>
          <cell r="N66">
            <v>0.40909463781391298</v>
          </cell>
          <cell r="O66">
            <v>0.40911787830278301</v>
          </cell>
          <cell r="P66">
            <v>0.41025097529556598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1.0262846764361662E-2</v>
          </cell>
          <cell r="F67">
            <v>1.0266619397779534E-2</v>
          </cell>
          <cell r="G67">
            <v>4.0395330200522009E-2</v>
          </cell>
          <cell r="H67">
            <v>1.4633885733365156E-2</v>
          </cell>
          <cell r="I67">
            <v>3.371595798077956E-4</v>
          </cell>
          <cell r="J67">
            <v>2.9072907880670074E-4</v>
          </cell>
          <cell r="K67">
            <v>1.792802055307699E-4</v>
          </cell>
          <cell r="L67">
            <v>2.6706359676816527E-4</v>
          </cell>
          <cell r="M67">
            <v>2.666316742377298E-4</v>
          </cell>
          <cell r="N67">
            <v>8.7028083577919864E-4</v>
          </cell>
          <cell r="O67">
            <v>6.5682569390838506E-4</v>
          </cell>
          <cell r="P67">
            <v>7.6048113244745255E-4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1.9844925154316888</v>
          </cell>
          <cell r="F68">
            <v>1.984496844618524</v>
          </cell>
          <cell r="G68">
            <v>1.9845025905875409</v>
          </cell>
          <cell r="H68">
            <v>1.984510135304969</v>
          </cell>
          <cell r="I68">
            <v>1.9845341142517468</v>
          </cell>
          <cell r="J68">
            <v>1.9845563704828577</v>
          </cell>
          <cell r="K68">
            <v>1.9845972032118535</v>
          </cell>
          <cell r="L68">
            <v>1.107744031784204</v>
          </cell>
          <cell r="M68">
            <v>0.35978720409186504</v>
          </cell>
          <cell r="N68">
            <v>0.25721544142159403</v>
          </cell>
          <cell r="O68">
            <v>0.28952929136070399</v>
          </cell>
          <cell r="P68">
            <v>0.32996986297581399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1.17778984829553E-5</v>
          </cell>
          <cell r="I69">
            <v>6.801818582922241E-5</v>
          </cell>
          <cell r="J69">
            <v>0.17274784468085311</v>
          </cell>
          <cell r="K69">
            <v>0.17634731993523617</v>
          </cell>
          <cell r="L69">
            <v>9.4491437706799686E-2</v>
          </cell>
          <cell r="M69">
            <v>8.1786012370389585E-2</v>
          </cell>
          <cell r="N69">
            <v>3.3584693587058533E-2</v>
          </cell>
          <cell r="O69">
            <v>3.0054147252496909E-2</v>
          </cell>
          <cell r="P69">
            <v>3.022750601748294E-2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1.11485844673779E-2</v>
          </cell>
          <cell r="K70">
            <v>1.2973248803736839E-2</v>
          </cell>
          <cell r="L70">
            <v>4.6555905956431962</v>
          </cell>
          <cell r="M70">
            <v>34.984991481696724</v>
          </cell>
          <cell r="N70">
            <v>209.81453160062401</v>
          </cell>
          <cell r="O70">
            <v>226.90764317501214</v>
          </cell>
          <cell r="P70">
            <v>323.47484580547763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2.2485989913665101E-4</v>
          </cell>
          <cell r="K71">
            <v>2.4306937392594899E-4</v>
          </cell>
          <cell r="L71">
            <v>0.22183106999295499</v>
          </cell>
          <cell r="M71">
            <v>0.22180416596362201</v>
          </cell>
          <cell r="N71">
            <v>0.22161394228938699</v>
          </cell>
          <cell r="O71">
            <v>0.221605391008906</v>
          </cell>
          <cell r="P71">
            <v>0.20460385166339701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82.229403340667986</v>
          </cell>
          <cell r="K72">
            <v>255.98955762375437</v>
          </cell>
          <cell r="L72">
            <v>687.96509380123541</v>
          </cell>
          <cell r="M72">
            <v>610.43560555612385</v>
          </cell>
          <cell r="N72">
            <v>584.46403295384209</v>
          </cell>
          <cell r="O72">
            <v>650.0575248475543</v>
          </cell>
          <cell r="P72">
            <v>657.08582488095055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161.39439280261368</v>
          </cell>
          <cell r="K73">
            <v>76.802551690166069</v>
          </cell>
          <cell r="L73">
            <v>36.765411245081687</v>
          </cell>
          <cell r="M73">
            <v>14.921781934860448</v>
          </cell>
          <cell r="N73">
            <v>20.5814423589235</v>
          </cell>
          <cell r="O73">
            <v>16.792414459870308</v>
          </cell>
          <cell r="P73">
            <v>14.960017876948102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94.643112164697229</v>
          </cell>
          <cell r="K74">
            <v>79.18476191847391</v>
          </cell>
          <cell r="L74">
            <v>10.719739992105533</v>
          </cell>
          <cell r="M74">
            <v>18.779914900895616</v>
          </cell>
          <cell r="N74">
            <v>21.156016600754871</v>
          </cell>
          <cell r="O74">
            <v>9.5615541387052119</v>
          </cell>
          <cell r="P74">
            <v>7.5621651670101686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0.11258872598789568</v>
          </cell>
          <cell r="F75">
            <v>0.11495761774429865</v>
          </cell>
          <cell r="G75">
            <v>0.10654815044990647</v>
          </cell>
          <cell r="H75">
            <v>0.11609981681697756</v>
          </cell>
          <cell r="I75">
            <v>0.11585770730069597</v>
          </cell>
          <cell r="J75">
            <v>0.16818938682583576</v>
          </cell>
          <cell r="K75">
            <v>0.18426645581395604</v>
          </cell>
          <cell r="L75">
            <v>0.19689163206774529</v>
          </cell>
          <cell r="M75">
            <v>0.21201176442782285</v>
          </cell>
          <cell r="N75">
            <v>0.22637007372101711</v>
          </cell>
          <cell r="O75">
            <v>0.22798165903050255</v>
          </cell>
          <cell r="P75">
            <v>0.22809013588453583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0.34127997805513988</v>
          </cell>
          <cell r="I76">
            <v>1.2719934834769901</v>
          </cell>
          <cell r="J76">
            <v>10.792662932942553</v>
          </cell>
          <cell r="K76">
            <v>14.4000003670385</v>
          </cell>
          <cell r="L76">
            <v>17.999941254365126</v>
          </cell>
          <cell r="M76">
            <v>17.658662942751974</v>
          </cell>
          <cell r="N76">
            <v>16.727952116165824</v>
          </cell>
          <cell r="O76">
            <v>6.7471915111490031</v>
          </cell>
          <cell r="P76">
            <v>4.2682135769075771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F77">
            <v>3.3234257630828374E-5</v>
          </cell>
          <cell r="H77">
            <v>1.1818799025408874E-4</v>
          </cell>
          <cell r="I77">
            <v>1.5333257843411151E-4</v>
          </cell>
          <cell r="J77">
            <v>8.588848132679655E-5</v>
          </cell>
          <cell r="K77">
            <v>8.9698672090955827E-5</v>
          </cell>
          <cell r="L77">
            <v>8.3151025607967546E-5</v>
          </cell>
          <cell r="M77">
            <v>1.0662782143844985E-4</v>
          </cell>
          <cell r="N77">
            <v>8.8069738270713836E-5</v>
          </cell>
          <cell r="O77">
            <v>1.226624067628392E-4</v>
          </cell>
          <cell r="P77">
            <v>6.1388737209379905E-4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1.0406466185759346E-4</v>
          </cell>
          <cell r="K78">
            <v>1.1781519565047252E-4</v>
          </cell>
          <cell r="L78">
            <v>3.0623316917016463E-4</v>
          </cell>
          <cell r="M78">
            <v>2.8133111246094757E-4</v>
          </cell>
          <cell r="N78">
            <v>3.5279072791948165E-4</v>
          </cell>
          <cell r="O78">
            <v>3.7061645387368629E-4</v>
          </cell>
          <cell r="P78">
            <v>9.5884192451432349E-4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0.54176446425018387</v>
          </cell>
          <cell r="F79">
            <v>0.20410962674550154</v>
          </cell>
          <cell r="G79">
            <v>1.7276254537026068</v>
          </cell>
          <cell r="H79">
            <v>1.1030202910062878</v>
          </cell>
          <cell r="I79">
            <v>10.907282155520406</v>
          </cell>
          <cell r="J79">
            <v>18.06394345400907</v>
          </cell>
          <cell r="K79">
            <v>18.775962171682774</v>
          </cell>
          <cell r="L79">
            <v>30.344182620034836</v>
          </cell>
          <cell r="M79">
            <v>30.774204216537363</v>
          </cell>
          <cell r="N79">
            <v>32.089301742792664</v>
          </cell>
          <cell r="O79">
            <v>32.263138751207897</v>
          </cell>
          <cell r="P79">
            <v>32.961472011613161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4.7703975467875269E-2</v>
          </cell>
          <cell r="K80">
            <v>4.4703268228996944E-2</v>
          </cell>
          <cell r="L80">
            <v>0.49765951939826475</v>
          </cell>
          <cell r="M80">
            <v>0.18151352057019751</v>
          </cell>
          <cell r="N80">
            <v>0.49602112309142793</v>
          </cell>
          <cell r="O80">
            <v>0.41335294478050966</v>
          </cell>
          <cell r="P80">
            <v>0.38259137931219139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431.74485459610111</v>
          </cell>
          <cell r="M81">
            <v>902.63476435803113</v>
          </cell>
          <cell r="N81">
            <v>971.34757605528227</v>
          </cell>
          <cell r="O81">
            <v>1556.3431683439615</v>
          </cell>
          <cell r="P81">
            <v>1557.254542263099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0.13839612148742977</v>
          </cell>
          <cell r="K82">
            <v>0.16937570732863977</v>
          </cell>
          <cell r="L82">
            <v>0.48571148202107928</v>
          </cell>
          <cell r="M82">
            <v>0.4370934018808858</v>
          </cell>
          <cell r="N82">
            <v>0.54056662931416855</v>
          </cell>
          <cell r="O82">
            <v>0.58960869323887211</v>
          </cell>
          <cell r="P82">
            <v>1.5275293265948116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5.6621732927761244E-2</v>
          </cell>
          <cell r="M83">
            <v>7.942702139408106E-2</v>
          </cell>
          <cell r="N83">
            <v>9.4989665149027389E-2</v>
          </cell>
          <cell r="O83">
            <v>9.7578497141374315E-2</v>
          </cell>
          <cell r="P83">
            <v>0.11820572785325209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1.6788193257759369E-2</v>
          </cell>
          <cell r="K84">
            <v>2.540293398429886E-2</v>
          </cell>
          <cell r="L84">
            <v>2.0703265063203739E-2</v>
          </cell>
          <cell r="M84">
            <v>3.4140447535808569E-2</v>
          </cell>
          <cell r="N84">
            <v>0.56061191732323035</v>
          </cell>
          <cell r="O84">
            <v>5.7463849406199391E-2</v>
          </cell>
          <cell r="P84">
            <v>0.20301420440197698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3.5803181409512913E-2</v>
          </cell>
          <cell r="K85">
            <v>4.7892964602975145E-2</v>
          </cell>
          <cell r="L85">
            <v>36.691490238801329</v>
          </cell>
          <cell r="M85">
            <v>275.82035080855161</v>
          </cell>
          <cell r="N85">
            <v>1654.1750899101773</v>
          </cell>
          <cell r="O85">
            <v>1788.9378754634092</v>
          </cell>
          <cell r="P85">
            <v>2550.2711828188985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0.20884291791142465</v>
          </cell>
          <cell r="K86">
            <v>0.31372929839866631</v>
          </cell>
          <cell r="L86">
            <v>465.56903308063431</v>
          </cell>
          <cell r="M86">
            <v>714.29193769212065</v>
          </cell>
          <cell r="N86">
            <v>604.24849655594392</v>
          </cell>
          <cell r="O86">
            <v>707.28970775973494</v>
          </cell>
          <cell r="P86">
            <v>704.13670578262111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6.8033255909186923E-4</v>
          </cell>
          <cell r="M87">
            <v>6.9306816971345675E-4</v>
          </cell>
          <cell r="N87">
            <v>9.3398631870150587E-4</v>
          </cell>
          <cell r="O87">
            <v>7.9374591722439615E-4</v>
          </cell>
          <cell r="P87">
            <v>1.4100017311219834E-3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H88">
            <v>9.5164526723882804E-3</v>
          </cell>
          <cell r="I88">
            <v>5.5496758497441803E-2</v>
          </cell>
          <cell r="J88">
            <v>3.4642548782773161E-2</v>
          </cell>
          <cell r="K88">
            <v>5.444106678551261E-2</v>
          </cell>
          <cell r="L88">
            <v>1.1140260965350299E-3</v>
          </cell>
          <cell r="M88">
            <v>7.7002695764015288E-4</v>
          </cell>
          <cell r="N88">
            <v>1.5363210876469314E-3</v>
          </cell>
          <cell r="O88">
            <v>7.928680299560761E-4</v>
          </cell>
          <cell r="P88">
            <v>2.7471701079575645E-3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2.484246187160104</v>
          </cell>
          <cell r="M89">
            <v>5.1937317790442217</v>
          </cell>
          <cell r="N89">
            <v>5.5891031161911062</v>
          </cell>
          <cell r="O89">
            <v>8.955149182931514</v>
          </cell>
          <cell r="P89">
            <v>8.960393199529733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7.7832886525132014E-4</v>
          </cell>
          <cell r="M90">
            <v>1.0918129883240877E-3</v>
          </cell>
          <cell r="N90">
            <v>1.3057388826366444E-3</v>
          </cell>
          <cell r="O90">
            <v>1.3413252655101657E-3</v>
          </cell>
          <cell r="P90">
            <v>1.6248695557164715E-3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9.6794136142165144</v>
          </cell>
          <cell r="F91">
            <v>9.8830706226455476</v>
          </cell>
          <cell r="G91">
            <v>9.1600967058219585</v>
          </cell>
          <cell r="H91">
            <v>9.9812671086367306</v>
          </cell>
          <cell r="I91">
            <v>9.9604526076512609</v>
          </cell>
          <cell r="J91">
            <v>14.462816355061126</v>
          </cell>
          <cell r="K91">
            <v>15.848990907594178</v>
          </cell>
          <cell r="L91">
            <v>17.096546992696382</v>
          </cell>
          <cell r="M91">
            <v>18.375798316968016</v>
          </cell>
          <cell r="N91">
            <v>19.633826911520494</v>
          </cell>
          <cell r="O91">
            <v>19.654912734149569</v>
          </cell>
          <cell r="P91">
            <v>19.660254397225504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6.5820065617062801E-3</v>
          </cell>
          <cell r="K92">
            <v>9.255796064324957E-3</v>
          </cell>
          <cell r="L92">
            <v>0.15382735615080695</v>
          </cell>
          <cell r="M92">
            <v>0.14591955327869885</v>
          </cell>
          <cell r="N92">
            <v>0.15717268123617065</v>
          </cell>
          <cell r="O92">
            <v>4.2884017798616149E-2</v>
          </cell>
          <cell r="P92">
            <v>3.6803186207418605E-2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9.6794136142165144</v>
          </cell>
          <cell r="F93">
            <v>9.8830706226455476</v>
          </cell>
          <cell r="G93">
            <v>9.1600967058219585</v>
          </cell>
          <cell r="H93">
            <v>9.9812671086367306</v>
          </cell>
          <cell r="I93">
            <v>9.9604526076512609</v>
          </cell>
          <cell r="J93">
            <v>14.459481855969711</v>
          </cell>
          <cell r="K93">
            <v>15.841650444119821</v>
          </cell>
          <cell r="L93">
            <v>16.927054882624155</v>
          </cell>
          <cell r="M93">
            <v>18.226954261809091</v>
          </cell>
          <cell r="N93">
            <v>19.461358623615407</v>
          </cell>
          <cell r="O93">
            <v>19.599908914936645</v>
          </cell>
          <cell r="P93">
            <v>19.60923482504484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1.7725912406315119E-3</v>
          </cell>
          <cell r="K94">
            <v>1.6610905257504816E-3</v>
          </cell>
          <cell r="L94">
            <v>1.8492104614977141E-2</v>
          </cell>
          <cell r="M94">
            <v>6.7447057286785682E-3</v>
          </cell>
          <cell r="N94">
            <v>1.8431224847333103E-2</v>
          </cell>
          <cell r="O94">
            <v>1.5359428685363771E-2</v>
          </cell>
          <cell r="P94">
            <v>1.4216385973253266E-2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1.4579681443380843</v>
          </cell>
          <cell r="K95">
            <v>4.5388219436835842</v>
          </cell>
          <cell r="L95">
            <v>12.197962656050272</v>
          </cell>
          <cell r="M95">
            <v>10.823326339647574</v>
          </cell>
          <cell r="N95">
            <v>10.362837463720606</v>
          </cell>
          <cell r="O95">
            <v>11.525842639141038</v>
          </cell>
          <cell r="P95">
            <v>11.650457887960121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5.2920581566330022E-3</v>
          </cell>
          <cell r="I96">
            <v>1.1338610952495842E-2</v>
          </cell>
          <cell r="J96">
            <v>1.3883859095337247E-2</v>
          </cell>
          <cell r="K96">
            <v>1.3061855226554956E-2</v>
          </cell>
          <cell r="L96">
            <v>4.6421277128754286E-5</v>
          </cell>
          <cell r="M96">
            <v>6.2133905301457981E-5</v>
          </cell>
          <cell r="N96">
            <v>6.7954012117331722E-5</v>
          </cell>
          <cell r="O96">
            <v>7.449656501316512E-5</v>
          </cell>
          <cell r="P96">
            <v>1.1344330119654747E-4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5.5992846599315298</v>
          </cell>
          <cell r="F97">
            <v>2.5124982519182049</v>
          </cell>
          <cell r="G97">
            <v>1.3171712678824845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0.27787923448821888</v>
          </cell>
          <cell r="F98">
            <v>0.19326262216110326</v>
          </cell>
          <cell r="G98">
            <v>0.3466328058265164</v>
          </cell>
          <cell r="H98">
            <v>0.12236320475672467</v>
          </cell>
          <cell r="I98">
            <v>5.3844708546120404E-2</v>
          </cell>
          <cell r="J98">
            <v>4.53278749075198E-2</v>
          </cell>
          <cell r="K98">
            <v>1.2320049750106855E-2</v>
          </cell>
          <cell r="L98">
            <v>8.4216113970446091E-4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27.079493953201297</v>
          </cell>
          <cell r="F99">
            <v>25.552089991868893</v>
          </cell>
          <cell r="G99">
            <v>24.460185948983082</v>
          </cell>
          <cell r="H99">
            <v>24.716501890788066</v>
          </cell>
          <cell r="I99">
            <v>24.729165118402847</v>
          </cell>
          <cell r="J99">
            <v>19.853212271869108</v>
          </cell>
          <cell r="K99">
            <v>6.1410471727806639</v>
          </cell>
          <cell r="L99">
            <v>3.0039076942363612</v>
          </cell>
          <cell r="M99">
            <v>3.0725936011010551</v>
          </cell>
          <cell r="N99">
            <v>2.9384694589701001</v>
          </cell>
          <cell r="O99">
            <v>3.0261451398061605</v>
          </cell>
          <cell r="P99">
            <v>3.0964371060276377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47.195029904151767</v>
          </cell>
          <cell r="F100">
            <v>48.427491597693127</v>
          </cell>
          <cell r="G100">
            <v>53.22349230514444</v>
          </cell>
          <cell r="H100">
            <v>53.147921057898685</v>
          </cell>
          <cell r="I100">
            <v>46.624064180964929</v>
          </cell>
          <cell r="J100">
            <v>29.292465365862082</v>
          </cell>
          <cell r="K100">
            <v>19.832390409177897</v>
          </cell>
          <cell r="L100">
            <v>8.8750057400624698</v>
          </cell>
          <cell r="M100">
            <v>7.3871197403084654</v>
          </cell>
          <cell r="N100">
            <v>7.1188082651597107</v>
          </cell>
          <cell r="O100">
            <v>7.2929065828088975</v>
          </cell>
          <cell r="P100">
            <v>6.0942227378377849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37.31493853822888</v>
          </cell>
          <cell r="F101">
            <v>30.033913689431643</v>
          </cell>
          <cell r="G101">
            <v>33.769979341703667</v>
          </cell>
          <cell r="H101">
            <v>23.776725468721608</v>
          </cell>
          <cell r="I101">
            <v>11.261209770418581</v>
          </cell>
          <cell r="J101">
            <v>6.071095972571066</v>
          </cell>
          <cell r="K101">
            <v>2.1119694133652551</v>
          </cell>
          <cell r="L101">
            <v>0.31514719872091107</v>
          </cell>
          <cell r="M101">
            <v>0.10727132362754868</v>
          </cell>
          <cell r="N101">
            <v>3.8114258208552895E-2</v>
          </cell>
          <cell r="O101">
            <v>7.3971514829870882E-2</v>
          </cell>
          <cell r="P101">
            <v>3.9671794095361718E-3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315.79965482013898</v>
          </cell>
          <cell r="F102">
            <v>141.704901408187</v>
          </cell>
          <cell r="G102">
            <v>74.288459508572103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691.63870585531095</v>
          </cell>
          <cell r="F103">
            <v>659.57684045509495</v>
          </cell>
          <cell r="G103">
            <v>602.80365338664797</v>
          </cell>
          <cell r="H103">
            <v>518.40418818041701</v>
          </cell>
          <cell r="I103">
            <v>372.68384937619697</v>
          </cell>
          <cell r="J103">
            <v>210.60837703120001</v>
          </cell>
          <cell r="K103">
            <v>101.14696487702</v>
          </cell>
          <cell r="L103">
            <v>1.0282103101353899E-3</v>
          </cell>
          <cell r="M103">
            <v>3.84916309001239E-3</v>
          </cell>
          <cell r="N103">
            <v>4.1001408517400001E-3</v>
          </cell>
          <cell r="O103">
            <v>4.1933431563056798E-3</v>
          </cell>
          <cell r="P103">
            <v>5.5675898909274798E-3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15.672388825135499</v>
          </cell>
          <cell r="F104">
            <v>10.9000118898862</v>
          </cell>
          <cell r="G104">
            <v>19.550090248615501</v>
          </cell>
          <cell r="H104">
            <v>6.9012847482792701</v>
          </cell>
          <cell r="I104">
            <v>3.0368415620011899</v>
          </cell>
          <cell r="J104">
            <v>2.55649214478411</v>
          </cell>
          <cell r="K104">
            <v>0.69485080590602599</v>
          </cell>
          <cell r="L104">
            <v>4.7497888279331602E-2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1527.28345896055</v>
          </cell>
          <cell r="F105">
            <v>1441.13787554141</v>
          </cell>
          <cell r="G105">
            <v>1379.5544875226501</v>
          </cell>
          <cell r="H105">
            <v>1394.0107066404501</v>
          </cell>
          <cell r="I105">
            <v>1394.72491267792</v>
          </cell>
          <cell r="J105">
            <v>1119.7211721334199</v>
          </cell>
          <cell r="K105">
            <v>346.35506054482897</v>
          </cell>
          <cell r="L105">
            <v>169.420393954931</v>
          </cell>
          <cell r="M105">
            <v>173.29427910209901</v>
          </cell>
          <cell r="N105">
            <v>165.72967748591401</v>
          </cell>
          <cell r="O105">
            <v>170.67458588506801</v>
          </cell>
          <cell r="P105">
            <v>174.639052779959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2661.79968659416</v>
          </cell>
          <cell r="F106">
            <v>2731.3105261098899</v>
          </cell>
          <cell r="G106">
            <v>3001.8049660101501</v>
          </cell>
          <cell r="H106">
            <v>2997.54274766548</v>
          </cell>
          <cell r="I106">
            <v>2629.5972198064201</v>
          </cell>
          <cell r="J106">
            <v>1652.0950466346201</v>
          </cell>
          <cell r="K106">
            <v>1118.5468190776301</v>
          </cell>
          <cell r="L106">
            <v>500.550323739524</v>
          </cell>
          <cell r="M106">
            <v>416.63355335339702</v>
          </cell>
          <cell r="N106">
            <v>401.50078615500701</v>
          </cell>
          <cell r="O106">
            <v>411.31993127042199</v>
          </cell>
          <cell r="P106">
            <v>343.71416241405097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-4.7703975467875297E-2</v>
          </cell>
          <cell r="K107">
            <v>-4.4703268228996999E-2</v>
          </cell>
          <cell r="L107">
            <v>-0.49765951939826403</v>
          </cell>
          <cell r="M107">
            <v>-0.18151352057019801</v>
          </cell>
          <cell r="N107">
            <v>-0.49602112309142798</v>
          </cell>
          <cell r="O107">
            <v>-0.41335294478050999</v>
          </cell>
          <cell r="P107">
            <v>-0.382591379312192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2267.7909004684302</v>
          </cell>
          <cell r="F108">
            <v>1915.97928302885</v>
          </cell>
          <cell r="G108">
            <v>1437.3332220023001</v>
          </cell>
          <cell r="H108">
            <v>1186.2927176436999</v>
          </cell>
          <cell r="I108">
            <v>655.01691658471498</v>
          </cell>
          <cell r="J108">
            <v>447.32853356290701</v>
          </cell>
          <cell r="K108">
            <v>236.70036309384901</v>
          </cell>
          <cell r="L108">
            <v>1.0220148339606799E-3</v>
          </cell>
          <cell r="M108">
            <v>3.4976189130185198E-3</v>
          </cell>
          <cell r="N108">
            <v>3.9822836775499099E-3</v>
          </cell>
          <cell r="O108">
            <v>4.2095359799102098E-3</v>
          </cell>
          <cell r="P108">
            <v>6.2396585317508902E-3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4514.4887138753302</v>
          </cell>
          <cell r="F109">
            <v>3846.5314975567098</v>
          </cell>
          <cell r="G109">
            <v>3589.3493947757302</v>
          </cell>
          <cell r="H109">
            <v>2938.7859318617402</v>
          </cell>
          <cell r="I109">
            <v>994.08939706020794</v>
          </cell>
          <cell r="J109">
            <v>2.5876704913813802</v>
          </cell>
          <cell r="K109">
            <v>2.1037228422190899</v>
          </cell>
          <cell r="L109">
            <v>1.0583355014376101E-3</v>
          </cell>
          <cell r="M109">
            <v>3.54929273682236E-3</v>
          </cell>
          <cell r="N109">
            <v>3.9902002084682402E-3</v>
          </cell>
          <cell r="O109">
            <v>4.2935790046498903E-3</v>
          </cell>
          <cell r="P109">
            <v>6.3496332436161302E-3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5857.60208074823</v>
          </cell>
          <cell r="F110">
            <v>5580.6250292448003</v>
          </cell>
          <cell r="G110">
            <v>5061.66621095343</v>
          </cell>
          <cell r="H110">
            <v>3424.3474983218098</v>
          </cell>
          <cell r="I110">
            <v>1606.71459396876</v>
          </cell>
          <cell r="J110">
            <v>650.80087739066698</v>
          </cell>
          <cell r="K110">
            <v>375.87952258655599</v>
          </cell>
          <cell r="L110">
            <v>36.765411245081701</v>
          </cell>
          <cell r="M110">
            <v>14.9116335363252</v>
          </cell>
          <cell r="N110">
            <v>20.5831532310218</v>
          </cell>
          <cell r="O110">
            <v>16.788474924221099</v>
          </cell>
          <cell r="P110">
            <v>14.9450835858212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-431.74485459610099</v>
          </cell>
          <cell r="M111">
            <v>-902.63476435803102</v>
          </cell>
          <cell r="N111">
            <v>-971.34757605528296</v>
          </cell>
          <cell r="O111">
            <v>-1556.3431683439601</v>
          </cell>
          <cell r="P111">
            <v>-1557.2545422630999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-0.13839612148743</v>
          </cell>
          <cell r="K112">
            <v>-0.16937570732863999</v>
          </cell>
          <cell r="L112">
            <v>-0.485711482021079</v>
          </cell>
          <cell r="M112">
            <v>-0.43709340188088602</v>
          </cell>
          <cell r="N112">
            <v>-0.54056662931416799</v>
          </cell>
          <cell r="O112">
            <v>-0.58960869323887299</v>
          </cell>
          <cell r="P112">
            <v>-1.52752932659481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-5.6621732927761202E-2</v>
          </cell>
          <cell r="M113">
            <v>-7.9427021394081004E-2</v>
          </cell>
          <cell r="N113">
            <v>-9.4989665149027402E-2</v>
          </cell>
          <cell r="O113">
            <v>-9.7578497141374301E-2</v>
          </cell>
          <cell r="P113">
            <v>-0.11820572785325199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-1.67881932577594E-2</v>
          </cell>
          <cell r="K114">
            <v>-2.5402933984298898E-2</v>
          </cell>
          <cell r="L114">
            <v>-2.0703265063203701E-2</v>
          </cell>
          <cell r="M114">
            <v>-3.4140447535808603E-2</v>
          </cell>
          <cell r="N114">
            <v>-0.56061191732323001</v>
          </cell>
          <cell r="O114">
            <v>-5.7463849406199301E-2</v>
          </cell>
          <cell r="P114">
            <v>-0.20301420440197701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2104.5625335561099</v>
          </cell>
          <cell r="F115">
            <v>1693.91273208394</v>
          </cell>
          <cell r="G115">
            <v>1904.6268348720901</v>
          </cell>
          <cell r="H115">
            <v>1341.0073164359001</v>
          </cell>
          <cell r="I115">
            <v>635.13223105160796</v>
          </cell>
          <cell r="J115">
            <v>342.40981285300802</v>
          </cell>
          <cell r="K115">
            <v>119.1150749138</v>
          </cell>
          <cell r="L115">
            <v>17.774302007859401</v>
          </cell>
          <cell r="M115">
            <v>6.0501026525937496</v>
          </cell>
          <cell r="N115">
            <v>2.1496441629623799</v>
          </cell>
          <cell r="O115">
            <v>4.17199343640472</v>
          </cell>
          <cell r="P115">
            <v>0.22374891869784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-3.5803181409512899E-2</v>
          </cell>
          <cell r="K116">
            <v>-4.7892964602975201E-2</v>
          </cell>
          <cell r="L116">
            <v>-36.6914902388013</v>
          </cell>
          <cell r="M116">
            <v>-275.82035080855201</v>
          </cell>
          <cell r="N116">
            <v>-1654.1750899101801</v>
          </cell>
          <cell r="O116">
            <v>-1788.9378754634099</v>
          </cell>
          <cell r="P116">
            <v>-2550.2711828188899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-0.20884291791142501</v>
          </cell>
          <cell r="K117">
            <v>-0.31372929839866598</v>
          </cell>
          <cell r="L117">
            <v>-465.56903308063397</v>
          </cell>
          <cell r="M117">
            <v>-714.291937692121</v>
          </cell>
          <cell r="N117">
            <v>-604.24849655594403</v>
          </cell>
          <cell r="O117">
            <v>-707.28970775973505</v>
          </cell>
          <cell r="P117">
            <v>-704.13670578262099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5.7944872655439355</v>
          </cell>
          <cell r="F118">
            <v>2.5052879063837308</v>
          </cell>
          <cell r="G118">
            <v>1.4450515918243063</v>
          </cell>
          <cell r="J118">
            <v>3.8707682751468978E-4</v>
          </cell>
          <cell r="K118">
            <v>6.9791098562951262E-4</v>
          </cell>
          <cell r="L118">
            <v>5.4730345867388383E-2</v>
          </cell>
          <cell r="M118">
            <v>2.1411463166470224</v>
          </cell>
          <cell r="N118">
            <v>2.6369130028337158</v>
          </cell>
          <cell r="O118">
            <v>2.6370316078515739</v>
          </cell>
          <cell r="P118">
            <v>2.6373805040895975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9.227782000474253</v>
          </cell>
          <cell r="F119">
            <v>8.8000154484622968</v>
          </cell>
          <cell r="G119">
            <v>8.0425674340293156</v>
          </cell>
          <cell r="H119">
            <v>7.1393121257347998</v>
          </cell>
          <cell r="I119">
            <v>5.1953023483995739</v>
          </cell>
          <cell r="J119">
            <v>3.0328921845129755</v>
          </cell>
          <cell r="K119">
            <v>1.5724745732812193</v>
          </cell>
          <cell r="L119">
            <v>0.22767381597182471</v>
          </cell>
          <cell r="M119">
            <v>0.25308219498226642</v>
          </cell>
          <cell r="N119">
            <v>0.25446575682467065</v>
          </cell>
          <cell r="O119">
            <v>0.25458499430556963</v>
          </cell>
          <cell r="P119">
            <v>0.27411463911168199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1.0668422992559325E-2</v>
          </cell>
          <cell r="K120">
            <v>1.3463974335820484E-2</v>
          </cell>
          <cell r="L120">
            <v>0.24022503690473374</v>
          </cell>
          <cell r="M120">
            <v>1.7632372377759125</v>
          </cell>
          <cell r="N120">
            <v>10.549335233397686</v>
          </cell>
          <cell r="O120">
            <v>11.408139789423078</v>
          </cell>
          <cell r="P120">
            <v>16.265638237038438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1.0430361183056068E-2</v>
          </cell>
          <cell r="K121">
            <v>1.3152120474504064E-2</v>
          </cell>
          <cell r="L121">
            <v>6.361899120373821E-3</v>
          </cell>
          <cell r="M121">
            <v>5.2216247535372858E-3</v>
          </cell>
          <cell r="N121">
            <v>6.0028570521653436E-3</v>
          </cell>
          <cell r="O121">
            <v>5.8603471251375333E-3</v>
          </cell>
          <cell r="P121">
            <v>1.079502589111111E-2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2.3806180950325316E-4</v>
          </cell>
          <cell r="K122">
            <v>3.1185386131642211E-4</v>
          </cell>
          <cell r="L122">
            <v>0.23386313778435983</v>
          </cell>
          <cell r="M122">
            <v>1.7580156130223761</v>
          </cell>
          <cell r="N122">
            <v>10.543332376345511</v>
          </cell>
          <cell r="O122">
            <v>11.402279442297939</v>
          </cell>
          <cell r="P122">
            <v>16.254843211147325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4.2417426137989801E-5</v>
          </cell>
          <cell r="K123">
            <v>7.3681595789688162E-5</v>
          </cell>
          <cell r="L123">
            <v>1.1889754635681831E-3</v>
          </cell>
          <cell r="M123">
            <v>5.5242053654668999E-2</v>
          </cell>
          <cell r="N123">
            <v>3.8963100167554728E-2</v>
          </cell>
          <cell r="O123">
            <v>4.4779724576791184E-2</v>
          </cell>
          <cell r="P123">
            <v>5.2877506826309352E-2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2.9712554524048116</v>
          </cell>
          <cell r="F124">
            <v>2.9712239661835667</v>
          </cell>
          <cell r="G124">
            <v>3.1535996667556785</v>
          </cell>
          <cell r="H124">
            <v>2.9685983140981502</v>
          </cell>
          <cell r="I124">
            <v>2.9767292774507208</v>
          </cell>
          <cell r="J124">
            <v>2.9739383184302191</v>
          </cell>
          <cell r="K124">
            <v>2.9745341266852789</v>
          </cell>
          <cell r="L124">
            <v>2.9092565576497393</v>
          </cell>
          <cell r="M124">
            <v>2.7213888836587583</v>
          </cell>
          <cell r="N124">
            <v>2.6195812391253464</v>
          </cell>
          <cell r="O124">
            <v>2.6975291057919639</v>
          </cell>
          <cell r="P124">
            <v>2.6867448206952242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2.0231872680480443E-3</v>
          </cell>
          <cell r="M125">
            <v>2.4942694664923564E-3</v>
          </cell>
          <cell r="N125">
            <v>3.1213045589395245E-3</v>
          </cell>
          <cell r="O125">
            <v>2.9883521828233408E-3</v>
          </cell>
          <cell r="P125">
            <v>4.2101488497686629E-3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8.9517441985772269E-4</v>
          </cell>
          <cell r="M126">
            <v>9.1193180225454843E-4</v>
          </cell>
          <cell r="N126">
            <v>1.2289293667125073E-3</v>
          </cell>
          <cell r="O126">
            <v>1.0444025226636791E-3</v>
          </cell>
          <cell r="P126">
            <v>1.8552654356868202E-3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1.128012848190319E-3</v>
          </cell>
          <cell r="M127">
            <v>1.5823376642378083E-3</v>
          </cell>
          <cell r="N127">
            <v>1.8923751922270196E-3</v>
          </cell>
          <cell r="O127">
            <v>1.9439496601596608E-3</v>
          </cell>
          <cell r="P127">
            <v>2.3548834140818412E-3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2.0669950603142668</v>
          </cell>
          <cell r="I128">
            <v>1.7250581977339265</v>
          </cell>
          <cell r="J128">
            <v>4.8128700946011632E-3</v>
          </cell>
          <cell r="K128">
            <v>3.807190027995028E-3</v>
          </cell>
          <cell r="L128">
            <v>4.3229303128997376E-5</v>
          </cell>
          <cell r="M128">
            <v>6.3992748956302135E-5</v>
          </cell>
          <cell r="N128">
            <v>7.0455696050829986E-5</v>
          </cell>
          <cell r="O128">
            <v>7.6495209697670759E-5</v>
          </cell>
          <cell r="P128">
            <v>1.1263217359439674E-4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1.8519916386572436E-5</v>
          </cell>
          <cell r="I129">
            <v>1.5966742828550708E-4</v>
          </cell>
          <cell r="J129">
            <v>2.6005061796062847</v>
          </cell>
          <cell r="K129">
            <v>2.9869523648259801</v>
          </cell>
          <cell r="L129">
            <v>3.071260369647697</v>
          </cell>
          <cell r="M129">
            <v>3.0712635400894341</v>
          </cell>
          <cell r="N129">
            <v>3.0712674910011013</v>
          </cell>
          <cell r="O129">
            <v>3.0712714872465949</v>
          </cell>
          <cell r="P129">
            <v>3.0712870406891848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1.8519916386572436E-5</v>
          </cell>
          <cell r="I130">
            <v>1.5966742828550708E-4</v>
          </cell>
          <cell r="J130">
            <v>2.6005061796062847</v>
          </cell>
          <cell r="K130">
            <v>2.9869523648259801</v>
          </cell>
          <cell r="L130">
            <v>3.071260369647697</v>
          </cell>
          <cell r="M130">
            <v>3.0712635400894341</v>
          </cell>
          <cell r="N130">
            <v>3.0712674910011013</v>
          </cell>
          <cell r="O130">
            <v>3.0712714872465949</v>
          </cell>
          <cell r="P130">
            <v>3.0712870406891848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1.1764949294532931</v>
          </cell>
          <cell r="F131">
            <v>3.0663249368498793</v>
          </cell>
          <cell r="G131">
            <v>2.6159473666297131</v>
          </cell>
          <cell r="H131">
            <v>2.6159275135726721</v>
          </cell>
          <cell r="I131">
            <v>2.6164979117572229</v>
          </cell>
          <cell r="J131">
            <v>2.8159591326545228</v>
          </cell>
          <cell r="K131">
            <v>3.8126398866686086</v>
          </cell>
          <cell r="L131">
            <v>7.5651895382283119</v>
          </cell>
          <cell r="M131">
            <v>9.6505664487965195</v>
          </cell>
          <cell r="N131">
            <v>10.149135035530266</v>
          </cell>
          <cell r="O131">
            <v>10.149227531737594</v>
          </cell>
          <cell r="P131">
            <v>10.161754220400974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0.21371378813369232</v>
          </cell>
          <cell r="F132">
            <v>7.2471130704555799E-4</v>
          </cell>
          <cell r="G132">
            <v>0.13240095876133409</v>
          </cell>
          <cell r="J132">
            <v>8.9176217644705767E-5</v>
          </cell>
          <cell r="K132">
            <v>1.3396510103580114E-4</v>
          </cell>
          <cell r="L132">
            <v>5.4859025559607505E-2</v>
          </cell>
          <cell r="M132">
            <v>2.1479954355772346</v>
          </cell>
          <cell r="N132">
            <v>2.6453658159417359</v>
          </cell>
          <cell r="O132">
            <v>2.6454386933505818</v>
          </cell>
          <cell r="P132">
            <v>2.6458538748528961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2.0296505817248675E-3</v>
          </cell>
          <cell r="M133">
            <v>2.5022377085879206E-3</v>
          </cell>
          <cell r="N133">
            <v>3.131275939623826E-3</v>
          </cell>
          <cell r="O133">
            <v>2.9978988312426183E-3</v>
          </cell>
          <cell r="P133">
            <v>4.2235986737527943E-3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2.3254355739450616E-2</v>
          </cell>
          <cell r="F134">
            <v>2.69908384552516E-2</v>
          </cell>
          <cell r="G134">
            <v>3.4253553409858942E-3</v>
          </cell>
          <cell r="H134">
            <v>1.0031018984184904E-3</v>
          </cell>
          <cell r="I134">
            <v>8.3306657940305346E-4</v>
          </cell>
          <cell r="J134">
            <v>8.118084052766962E-3</v>
          </cell>
          <cell r="K134">
            <v>6.5910379483127895E-3</v>
          </cell>
          <cell r="L134">
            <v>7.7545467868128928E-3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0.30455210203380995</v>
          </cell>
          <cell r="F135">
            <v>3.0281592332016429</v>
          </cell>
          <cell r="G135">
            <v>6.2118891976174727E-3</v>
          </cell>
          <cell r="H135">
            <v>1.7959981204287599E-3</v>
          </cell>
          <cell r="I135">
            <v>2.3284475575372963E-3</v>
          </cell>
          <cell r="J135">
            <v>9.7327521065882508E-2</v>
          </cell>
          <cell r="K135">
            <v>0.37037448183234845</v>
          </cell>
          <cell r="L135">
            <v>1.8221356165654663</v>
          </cell>
          <cell r="M135">
            <v>1.8221452341628042</v>
          </cell>
          <cell r="N135">
            <v>1.8221526782010484</v>
          </cell>
          <cell r="O135">
            <v>1.8221558294023545</v>
          </cell>
          <cell r="P135">
            <v>1.8221740848026011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0.308962698366261</v>
          </cell>
          <cell r="F136">
            <v>9.7935042869815633E-3</v>
          </cell>
          <cell r="G136">
            <v>9.7985578340130039E-3</v>
          </cell>
          <cell r="H136">
            <v>9.8048912775881274E-3</v>
          </cell>
          <cell r="I136">
            <v>9.835239946974713E-3</v>
          </cell>
          <cell r="J136">
            <v>0.10702158455477456</v>
          </cell>
          <cell r="K136">
            <v>0.83198725752127645</v>
          </cell>
          <cell r="L136">
            <v>3.0750462689548188</v>
          </cell>
          <cell r="M136">
            <v>3.0750566253802467</v>
          </cell>
          <cell r="N136">
            <v>3.0750637591909662</v>
          </cell>
          <cell r="O136">
            <v>3.0750664231315108</v>
          </cell>
          <cell r="P136">
            <v>3.0750867382509548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0.32611202976174314</v>
          </cell>
          <cell r="F137">
            <v>7.5669418065058382E-4</v>
          </cell>
          <cell r="G137">
            <v>2.4642106500774252</v>
          </cell>
          <cell r="H137">
            <v>2.6031728405313066</v>
          </cell>
          <cell r="I137">
            <v>2.6032019847760961</v>
          </cell>
          <cell r="J137">
            <v>2.6032088644674602</v>
          </cell>
          <cell r="K137">
            <v>2.6032272786016217</v>
          </cell>
          <cell r="L137">
            <v>2.6032396560484545</v>
          </cell>
          <cell r="M137">
            <v>2.6032507275802694</v>
          </cell>
          <cell r="N137">
            <v>2.6032781667691962</v>
          </cell>
          <cell r="O137">
            <v>2.6033182758623048</v>
          </cell>
          <cell r="P137">
            <v>2.6143803112969102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9.3845143263949886</v>
          </cell>
          <cell r="F138">
            <v>8.9494822314124107</v>
          </cell>
          <cell r="G138">
            <v>8.1791540486655006</v>
          </cell>
          <cell r="H138">
            <v>7.0339781299920849</v>
          </cell>
          <cell r="I138">
            <v>5.0567686482523211</v>
          </cell>
          <cell r="J138">
            <v>2.8576441930963385</v>
          </cell>
          <cell r="K138">
            <v>1.3724147201766601</v>
          </cell>
          <cell r="L138">
            <v>1.3951293217576571E-5</v>
          </cell>
          <cell r="M138">
            <v>5.222745033938121E-5</v>
          </cell>
          <cell r="N138">
            <v>5.5632847377747627E-5</v>
          </cell>
          <cell r="O138">
            <v>5.6897464807403993E-5</v>
          </cell>
          <cell r="P138">
            <v>7.5543960528188432E-5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30.770568527387102</v>
          </cell>
          <cell r="F139">
            <v>25.997005197135014</v>
          </cell>
          <cell r="G139">
            <v>19.502486051591635</v>
          </cell>
          <cell r="H139">
            <v>16.096237688517022</v>
          </cell>
          <cell r="I139">
            <v>8.887610808476456</v>
          </cell>
          <cell r="J139">
            <v>6.06958661550755</v>
          </cell>
          <cell r="K139">
            <v>3.2116738547333576</v>
          </cell>
          <cell r="L139">
            <v>1.3867229768801648E-5</v>
          </cell>
          <cell r="M139">
            <v>4.7457515780441228E-5</v>
          </cell>
          <cell r="N139">
            <v>5.4033699831070674E-5</v>
          </cell>
          <cell r="O139">
            <v>5.7117177475036785E-5</v>
          </cell>
          <cell r="P139">
            <v>8.4662938015616011E-5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61.254935059366773</v>
          </cell>
          <cell r="F140">
            <v>52.191743521800618</v>
          </cell>
          <cell r="G140">
            <v>48.702162751366721</v>
          </cell>
          <cell r="H140">
            <v>39.874978722683053</v>
          </cell>
          <cell r="I140">
            <v>13.488322890911929</v>
          </cell>
          <cell r="J140">
            <v>3.5110861484143524E-2</v>
          </cell>
          <cell r="K140">
            <v>2.8544407628481594E-2</v>
          </cell>
          <cell r="L140">
            <v>1.4360047509329908E-5</v>
          </cell>
          <cell r="M140">
            <v>4.8158653145486503E-5</v>
          </cell>
          <cell r="N140">
            <v>5.4141115447330151E-5</v>
          </cell>
          <cell r="O140">
            <v>5.8257517023743434E-5</v>
          </cell>
          <cell r="P140">
            <v>8.6155132206460478E-5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3.798153742002917</v>
          </cell>
          <cell r="F141">
            <v>11.252294902489322</v>
          </cell>
          <cell r="G141">
            <v>12.540386299556367</v>
          </cell>
          <cell r="H141">
            <v>12.540468697315587</v>
          </cell>
          <cell r="I141">
            <v>12.540483539021086</v>
          </cell>
          <cell r="J141">
            <v>12.570500562088949</v>
          </cell>
          <cell r="K141">
            <v>12.864967016680465</v>
          </cell>
          <cell r="L141">
            <v>23.996155230108975</v>
          </cell>
          <cell r="M141">
            <v>23.996163066606172</v>
          </cell>
          <cell r="N141">
            <v>23.996180652337923</v>
          </cell>
          <cell r="O141">
            <v>23.996203497252303</v>
          </cell>
          <cell r="P141">
            <v>23.996778115302067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0.30017609073568963</v>
          </cell>
          <cell r="F142">
            <v>0.22201846513507439</v>
          </cell>
          <cell r="G142">
            <v>0.35088701342023454</v>
          </cell>
          <cell r="H142">
            <v>0.12394576379640383</v>
          </cell>
          <cell r="I142">
            <v>5.4969089921690271E-2</v>
          </cell>
          <cell r="J142">
            <v>5.4119026021025633E-2</v>
          </cell>
          <cell r="K142">
            <v>1.9178554656390848E-2</v>
          </cell>
          <cell r="L142">
            <v>8.7416505551674156E-3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11.1186845354664</v>
          </cell>
          <cell r="F143">
            <v>11.845834626670785</v>
          </cell>
          <cell r="G143">
            <v>9.8765873420968582</v>
          </cell>
          <cell r="H143">
            <v>8.7819162137327247</v>
          </cell>
          <cell r="I143">
            <v>8.5276904167842762</v>
          </cell>
          <cell r="J143">
            <v>8.7896659512741344</v>
          </cell>
          <cell r="K143">
            <v>8.8869803821527551</v>
          </cell>
          <cell r="L143">
            <v>21.777838485358323</v>
          </cell>
          <cell r="M143">
            <v>29.326827077245326</v>
          </cell>
          <cell r="N143">
            <v>28.493282392566588</v>
          </cell>
          <cell r="O143">
            <v>35.813089930711577</v>
          </cell>
          <cell r="P143">
            <v>35.832039430738817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2.1869158916343299</v>
          </cell>
          <cell r="K144">
            <v>1.0406849822515738</v>
          </cell>
          <cell r="L144">
            <v>0.49817630413389824</v>
          </cell>
          <cell r="M144">
            <v>0.20219216713903057</v>
          </cell>
          <cell r="N144">
            <v>0.27888133277674093</v>
          </cell>
          <cell r="O144">
            <v>0.22753949132615614</v>
          </cell>
          <cell r="P144">
            <v>0.20271026933534025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79.371301907157587</v>
          </cell>
          <cell r="F145">
            <v>75.618225328520367</v>
          </cell>
          <cell r="G145">
            <v>68.586263021049248</v>
          </cell>
          <cell r="H145">
            <v>46.40037260598649</v>
          </cell>
          <cell r="I145">
            <v>21.771200460281289</v>
          </cell>
          <cell r="J145">
            <v>8.8184400730442682</v>
          </cell>
          <cell r="K145">
            <v>5.0932184632324651</v>
          </cell>
          <cell r="L145">
            <v>0.49817630413389824</v>
          </cell>
          <cell r="M145">
            <v>0.20205465496375538</v>
          </cell>
          <cell r="N145">
            <v>0.27890451532549798</v>
          </cell>
          <cell r="O145">
            <v>0.22748611008429626</v>
          </cell>
          <cell r="P145">
            <v>0.20250790766695334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0.43675901449084564</v>
          </cell>
          <cell r="F146">
            <v>0.55210001197866232</v>
          </cell>
          <cell r="G146">
            <v>1.2828537957501225</v>
          </cell>
          <cell r="H146">
            <v>4.2180511894874737</v>
          </cell>
          <cell r="I146">
            <v>4.2181084704095495</v>
          </cell>
          <cell r="J146">
            <v>4.2181232538135607</v>
          </cell>
          <cell r="K146">
            <v>4.2181262986519474</v>
          </cell>
          <cell r="L146">
            <v>4.2181291925347475</v>
          </cell>
          <cell r="M146">
            <v>4.2181450799944784</v>
          </cell>
          <cell r="N146">
            <v>4.2181515912916616</v>
          </cell>
          <cell r="O146">
            <v>4.2181713846258626</v>
          </cell>
          <cell r="P146">
            <v>4.2182973724717119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27.296843025812585</v>
          </cell>
          <cell r="F147">
            <v>28.489236950659009</v>
          </cell>
          <cell r="G147">
            <v>24.388485903390581</v>
          </cell>
          <cell r="H147">
            <v>24.638871400077953</v>
          </cell>
          <cell r="I147">
            <v>24.652329137923601</v>
          </cell>
          <cell r="J147">
            <v>19.886333866097125</v>
          </cell>
          <cell r="K147">
            <v>6.4905528313207936</v>
          </cell>
          <cell r="L147">
            <v>4.8105418073258814</v>
          </cell>
          <cell r="M147">
            <v>4.878704065736243</v>
          </cell>
          <cell r="N147">
            <v>4.7450959893523734</v>
          </cell>
          <cell r="O147">
            <v>4.8325288090447591</v>
          </cell>
          <cell r="P147">
            <v>4.9025327496168707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7.0545203041771611E-5</v>
          </cell>
          <cell r="I148">
            <v>1.0531675058638274E-3</v>
          </cell>
          <cell r="J148">
            <v>7.2358030388511817E-4</v>
          </cell>
          <cell r="K148">
            <v>4.3951428333587446E-4</v>
          </cell>
          <cell r="L148">
            <v>2.9667178292239497E-4</v>
          </cell>
          <cell r="M148">
            <v>1.6501091101221116E-3</v>
          </cell>
          <cell r="N148">
            <v>3.2826277894160575E-3</v>
          </cell>
          <cell r="O148">
            <v>4.5200422525909162E-3</v>
          </cell>
          <cell r="P148">
            <v>9.172762860949573E-3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3.0415634917434838E-4</v>
          </cell>
          <cell r="I149">
            <v>1.62904202987965</v>
          </cell>
          <cell r="J149">
            <v>1.7936870888527789</v>
          </cell>
          <cell r="K149">
            <v>3.1559550323105525</v>
          </cell>
          <cell r="L149">
            <v>7.1493773581591533</v>
          </cell>
          <cell r="M149">
            <v>9.8802390348904847</v>
          </cell>
          <cell r="N149">
            <v>5.0357848775684175</v>
          </cell>
          <cell r="O149">
            <v>6.4829945721611928</v>
          </cell>
          <cell r="P149">
            <v>5.4704215107801337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4.7536004790896338E-5</v>
          </cell>
          <cell r="I150">
            <v>1.8986967790263678E-4</v>
          </cell>
          <cell r="J150">
            <v>2.2399797637153224E-4</v>
          </cell>
          <cell r="K150">
            <v>1.8669930000800094E-4</v>
          </cell>
          <cell r="L150">
            <v>1.6002847536641018E-4</v>
          </cell>
          <cell r="M150">
            <v>4.8542780547546028E-4</v>
          </cell>
          <cell r="N150">
            <v>7.2150923520976579E-4</v>
          </cell>
          <cell r="O150">
            <v>6.2206297130233559E-4</v>
          </cell>
          <cell r="P150">
            <v>1.1277069790669686E-3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7.5090587003311777E-5</v>
          </cell>
          <cell r="I151">
            <v>8.906115356273524E-4</v>
          </cell>
          <cell r="J151">
            <v>5.3930324073653854E-4</v>
          </cell>
          <cell r="K151">
            <v>2.8733942875245504E-4</v>
          </cell>
          <cell r="L151">
            <v>2.4035082430130041E-4</v>
          </cell>
          <cell r="M151">
            <v>8.0150187130427356E-4</v>
          </cell>
          <cell r="N151">
            <v>1.8977251711280998E-3</v>
          </cell>
          <cell r="O151">
            <v>1.8567402961174556E-3</v>
          </cell>
          <cell r="P151">
            <v>4.2287768417767725E-3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1.1098455433836848E-4</v>
          </cell>
          <cell r="I152">
            <v>1.6269083811602587</v>
          </cell>
          <cell r="J152">
            <v>1.7922002073317849</v>
          </cell>
          <cell r="K152">
            <v>3.1550414792984558</v>
          </cell>
          <cell r="L152">
            <v>7.1486803070765577</v>
          </cell>
          <cell r="M152">
            <v>9.8773019961036006</v>
          </cell>
          <cell r="N152">
            <v>5.0298830153726568</v>
          </cell>
          <cell r="O152">
            <v>6.4759957266411821</v>
          </cell>
          <cell r="P152">
            <v>5.45589226409834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6.8033255909186923E-4</v>
          </cell>
          <cell r="M153">
            <v>6.9306816971345675E-4</v>
          </cell>
          <cell r="N153">
            <v>9.3398631870150587E-4</v>
          </cell>
          <cell r="O153">
            <v>7.9374591722439615E-4</v>
          </cell>
          <cell r="P153">
            <v>1.4100017311219834E-3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7.2445385780696927E-5</v>
          </cell>
          <cell r="I154">
            <v>1.0103729344506317E-3</v>
          </cell>
          <cell r="J154">
            <v>7.1649957727157266E-4</v>
          </cell>
          <cell r="K154">
            <v>4.5750196358954336E-4</v>
          </cell>
          <cell r="L154">
            <v>1.7304572707008516</v>
          </cell>
          <cell r="M154">
            <v>1.6353854656050841E-3</v>
          </cell>
          <cell r="N154">
            <v>3.2321518397883438E-3</v>
          </cell>
          <cell r="O154">
            <v>4.4603280445681456E-3</v>
          </cell>
          <cell r="P154">
            <v>9.052941654947709E-3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3.0111478030876883E-4</v>
          </cell>
          <cell r="I155">
            <v>1.6127514984323832</v>
          </cell>
          <cell r="J155">
            <v>1.7757500188615918</v>
          </cell>
          <cell r="K155">
            <v>3.1243950984257141</v>
          </cell>
          <cell r="L155">
            <v>7.0778779103548262</v>
          </cell>
          <cell r="M155">
            <v>9.7814374144428253</v>
          </cell>
          <cell r="N155">
            <v>4.9854271284016756</v>
          </cell>
          <cell r="O155">
            <v>6.4181649903109124</v>
          </cell>
          <cell r="P155">
            <v>5.4157173772907887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9.2353336976665432E-5</v>
          </cell>
          <cell r="I156">
            <v>1.6097389287352837</v>
          </cell>
          <cell r="J156">
            <v>1.7740247554998634</v>
          </cell>
          <cell r="K156">
            <v>1.9515815249036201</v>
          </cell>
          <cell r="L156">
            <v>3.1911198390153785</v>
          </cell>
          <cell r="M156">
            <v>3.7877216022286189</v>
          </cell>
          <cell r="N156">
            <v>3.8820911869278723</v>
          </cell>
          <cell r="O156">
            <v>3.6895448326549909</v>
          </cell>
          <cell r="P156">
            <v>3.1804899811867138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7.4818811370112713E-5</v>
          </cell>
          <cell r="I157">
            <v>8.7447821135079324E-4</v>
          </cell>
          <cell r="J157">
            <v>5.7171490210874271E-4</v>
          </cell>
          <cell r="K157">
            <v>1.1718355953730157</v>
          </cell>
          <cell r="L157">
            <v>2.1559647099213586</v>
          </cell>
          <cell r="M157">
            <v>1.826346282151907</v>
          </cell>
          <cell r="N157">
            <v>1.0951840976622713</v>
          </cell>
          <cell r="O157">
            <v>2.4083121849181673E-3</v>
          </cell>
          <cell r="P157">
            <v>4.2353254772627196E-3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6.1497246181293583E-5</v>
          </cell>
          <cell r="I158">
            <v>1.1277185512990153E-3</v>
          </cell>
          <cell r="J158">
            <v>4.3704888235205762E-4</v>
          </cell>
          <cell r="K158">
            <v>5.2047618549561656E-4</v>
          </cell>
          <cell r="L158">
            <v>3.3609071722043326E-4</v>
          </cell>
          <cell r="M158">
            <v>4.1657341445967004</v>
          </cell>
          <cell r="N158">
            <v>4.9196919717389579E-3</v>
          </cell>
          <cell r="O158">
            <v>2.7217515174264406</v>
          </cell>
          <cell r="P158">
            <v>2.2219391289718726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0.18650378133934986</v>
          </cell>
          <cell r="K159">
            <v>0.41589778060644822</v>
          </cell>
          <cell r="L159">
            <v>3.9074235213872419E-5</v>
          </cell>
          <cell r="M159">
            <v>4.3993070614215454E-5</v>
          </cell>
          <cell r="N159">
            <v>5.0943413035465771E-5</v>
          </cell>
          <cell r="O159">
            <v>5.4233490014779581E-5</v>
          </cell>
          <cell r="P159">
            <v>8.1209674235749901E-5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H160">
            <v>9.5164526723882804E-3</v>
          </cell>
          <cell r="I160">
            <v>5.5496758497441803E-2</v>
          </cell>
          <cell r="J160">
            <v>3.4642548782773161E-2</v>
          </cell>
          <cell r="K160">
            <v>5.444106678551261E-2</v>
          </cell>
          <cell r="L160">
            <v>1.1140260965350299E-3</v>
          </cell>
          <cell r="M160">
            <v>7.7002695764015288E-4</v>
          </cell>
          <cell r="N160">
            <v>1.5363210876469314E-3</v>
          </cell>
          <cell r="O160">
            <v>7.928680299560761E-4</v>
          </cell>
          <cell r="P160">
            <v>2.7471701079575645E-3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6.9803186378913668E-2</v>
          </cell>
          <cell r="K161">
            <v>0.10096186599545758</v>
          </cell>
          <cell r="L161">
            <v>5.7257092083364484E-2</v>
          </cell>
          <cell r="M161">
            <v>4.6994622781835603E-2</v>
          </cell>
          <cell r="N161">
            <v>5.402571346948818E-2</v>
          </cell>
          <cell r="O161">
            <v>5.274312412623787E-2</v>
          </cell>
          <cell r="P161">
            <v>9.7155233020000092E-2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2.484246187160104</v>
          </cell>
          <cell r="M162">
            <v>5.1937317790442217</v>
          </cell>
          <cell r="N162">
            <v>5.5891031161911062</v>
          </cell>
          <cell r="O162">
            <v>8.955149182931514</v>
          </cell>
          <cell r="P162">
            <v>8.960393199529733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7.7832886525132014E-4</v>
          </cell>
          <cell r="M163">
            <v>1.0918129883240877E-3</v>
          </cell>
          <cell r="N163">
            <v>1.3057388826366444E-3</v>
          </cell>
          <cell r="O163">
            <v>1.3413252655101657E-3</v>
          </cell>
          <cell r="P163">
            <v>1.6248695557164715E-3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4.9347121638545904E-3</v>
          </cell>
          <cell r="F164">
            <v>1.8873046598385325E-2</v>
          </cell>
          <cell r="G164">
            <v>1.9023132328567748E-2</v>
          </cell>
          <cell r="H164">
            <v>0.43604698952357623</v>
          </cell>
          <cell r="I164">
            <v>8.2058899852814076</v>
          </cell>
          <cell r="J164">
            <v>13.917237023174135</v>
          </cell>
          <cell r="K164">
            <v>14.807432698462231</v>
          </cell>
          <cell r="L164">
            <v>24.300445326223755</v>
          </cell>
          <cell r="M164">
            <v>24.360486050019439</v>
          </cell>
          <cell r="N164">
            <v>24.435595050202071</v>
          </cell>
          <cell r="O164">
            <v>24.437090559427638</v>
          </cell>
          <cell r="P164">
            <v>24.394085969103138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1.8334717222706699E-5</v>
          </cell>
          <cell r="I165">
            <v>1.5807075400265202E-4</v>
          </cell>
          <cell r="J165">
            <v>2.5745011178102226</v>
          </cell>
          <cell r="K165">
            <v>2.9570828411777188</v>
          </cell>
          <cell r="L165">
            <v>3.0405477659512221</v>
          </cell>
          <cell r="M165">
            <v>3.0405509046885428</v>
          </cell>
          <cell r="N165">
            <v>3.0405548160910914</v>
          </cell>
          <cell r="O165">
            <v>3.0405587723741276</v>
          </cell>
          <cell r="P165">
            <v>3.0405741702822935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7.0545203041771611E-5</v>
          </cell>
          <cell r="I166">
            <v>1.0531675058638274E-3</v>
          </cell>
          <cell r="J166">
            <v>7.2358030388511817E-4</v>
          </cell>
          <cell r="K166">
            <v>4.3951428333587446E-4</v>
          </cell>
          <cell r="L166">
            <v>2.9667178292239497E-4</v>
          </cell>
          <cell r="M166">
            <v>1.6501091101221116E-3</v>
          </cell>
          <cell r="N166">
            <v>3.2826277894160575E-3</v>
          </cell>
          <cell r="O166">
            <v>4.5200422525909162E-3</v>
          </cell>
          <cell r="P166">
            <v>9.172762860949573E-3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3.0415634917434838E-4</v>
          </cell>
          <cell r="I167">
            <v>1.62904202987965</v>
          </cell>
          <cell r="J167">
            <v>1.7936870888527789</v>
          </cell>
          <cell r="K167">
            <v>3.1559550323105525</v>
          </cell>
          <cell r="L167">
            <v>7.1493773581591533</v>
          </cell>
          <cell r="M167">
            <v>9.8802390348904847</v>
          </cell>
          <cell r="N167">
            <v>5.0357848775684175</v>
          </cell>
          <cell r="O167">
            <v>6.4829945721611928</v>
          </cell>
          <cell r="P167">
            <v>5.4704215107801337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4.7536004790896338E-5</v>
          </cell>
          <cell r="I168">
            <v>1.8986967790263678E-4</v>
          </cell>
          <cell r="J168">
            <v>2.2399797637153224E-4</v>
          </cell>
          <cell r="K168">
            <v>1.8669930000800094E-4</v>
          </cell>
          <cell r="L168">
            <v>1.6002847536641018E-4</v>
          </cell>
          <cell r="M168">
            <v>4.8542780547546028E-4</v>
          </cell>
          <cell r="N168">
            <v>7.2150923520976579E-4</v>
          </cell>
          <cell r="O168">
            <v>6.2206297130233559E-4</v>
          </cell>
          <cell r="P168">
            <v>1.1277069790669686E-3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7.5090587003311777E-5</v>
          </cell>
          <cell r="I169">
            <v>8.906115356273524E-4</v>
          </cell>
          <cell r="J169">
            <v>5.3930324073653854E-4</v>
          </cell>
          <cell r="K169">
            <v>2.8733942875245504E-4</v>
          </cell>
          <cell r="L169">
            <v>2.4035082430130041E-4</v>
          </cell>
          <cell r="M169">
            <v>8.0150187130427356E-4</v>
          </cell>
          <cell r="N169">
            <v>1.8977251711280998E-3</v>
          </cell>
          <cell r="O169">
            <v>1.8567402961174556E-3</v>
          </cell>
          <cell r="P169">
            <v>4.2287768417767725E-3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1.1098455433836848E-4</v>
          </cell>
          <cell r="I170">
            <v>1.6269083811602587</v>
          </cell>
          <cell r="J170">
            <v>1.7922002073317849</v>
          </cell>
          <cell r="K170">
            <v>3.1550414792984558</v>
          </cell>
          <cell r="L170">
            <v>7.1486803070765577</v>
          </cell>
          <cell r="M170">
            <v>9.8773019961036006</v>
          </cell>
          <cell r="N170">
            <v>5.0298830153726568</v>
          </cell>
          <cell r="O170">
            <v>6.4759957266411821</v>
          </cell>
          <cell r="P170">
            <v>5.45589226409834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1.8934651225169961</v>
          </cell>
          <cell r="K171">
            <v>5.8945739528358416</v>
          </cell>
          <cell r="L171">
            <v>15.841509942922455</v>
          </cell>
          <cell r="M171">
            <v>14.056267973568303</v>
          </cell>
          <cell r="N171">
            <v>13.458230472364436</v>
          </cell>
          <cell r="O171">
            <v>14.968626804079278</v>
          </cell>
          <cell r="P171">
            <v>15.130464789558614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4.6509175541796761E-5</v>
          </cell>
          <cell r="K172">
            <v>4.6957577502777917E-5</v>
          </cell>
          <cell r="L172">
            <v>1.1903564167976513E-3</v>
          </cell>
          <cell r="M172">
            <v>5.5241318520778557E-2</v>
          </cell>
          <cell r="N172">
            <v>3.8963096419614034E-2</v>
          </cell>
          <cell r="O172">
            <v>4.4779831069716086E-2</v>
          </cell>
          <cell r="P172">
            <v>5.2880609344777459E-2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2.473197389964116E-3</v>
          </cell>
          <cell r="G173">
            <v>1.9481090738498483E-3</v>
          </cell>
          <cell r="H173">
            <v>9.7481842928749164E-4</v>
          </cell>
          <cell r="I173">
            <v>4.6665479591703833E-4</v>
          </cell>
          <cell r="J173">
            <v>8.4569553289529943E-4</v>
          </cell>
          <cell r="K173">
            <v>3.2543810405237934E-4</v>
          </cell>
          <cell r="L173">
            <v>1.7270909361369181E-4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3.1241655594776176</v>
          </cell>
          <cell r="K174">
            <v>1.4866928317879624</v>
          </cell>
          <cell r="L174">
            <v>0.71168043447699814</v>
          </cell>
          <cell r="M174">
            <v>0.28884595305575816</v>
          </cell>
          <cell r="N174">
            <v>0.39840190396677289</v>
          </cell>
          <cell r="O174">
            <v>0.32505641618022346</v>
          </cell>
          <cell r="P174">
            <v>0.28958609905048632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0.22595026513232122</v>
          </cell>
          <cell r="I175">
            <v>0.13042380731477821</v>
          </cell>
          <cell r="J175">
            <v>0.2139633547223917</v>
          </cell>
          <cell r="K175">
            <v>3.8094008498324589E-2</v>
          </cell>
          <cell r="L175">
            <v>3.5785435989616109E-2</v>
          </cell>
          <cell r="M175">
            <v>0.1464650204732586</v>
          </cell>
          <cell r="N175">
            <v>0.11814156995940117</v>
          </cell>
          <cell r="O175">
            <v>0.1105131321041533</v>
          </cell>
          <cell r="P175">
            <v>0.13573241127191646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0.203835077486617</v>
          </cell>
          <cell r="I176">
            <v>0.24710192790946775</v>
          </cell>
          <cell r="J176">
            <v>0.3246126023804608</v>
          </cell>
          <cell r="K176">
            <v>0.1130491353578295</v>
          </cell>
          <cell r="L176">
            <v>8.265736988838937E-2</v>
          </cell>
          <cell r="M176">
            <v>0.20444067360182205</v>
          </cell>
          <cell r="N176">
            <v>0.2225933841652343</v>
          </cell>
          <cell r="O176">
            <v>0.19613808913982234</v>
          </cell>
          <cell r="P176">
            <v>0.25869217194934391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I177">
            <v>0.29316309752912423</v>
          </cell>
          <cell r="J177">
            <v>0.19777664549143747</v>
          </cell>
          <cell r="K177">
            <v>0.14220903161526779</v>
          </cell>
          <cell r="L177">
            <v>8.9406671064098706E-2</v>
          </cell>
          <cell r="M177">
            <v>8.1464375363298203E-2</v>
          </cell>
          <cell r="N177">
            <v>7.766615649128393E-2</v>
          </cell>
          <cell r="O177">
            <v>8.1655875398914612E-2</v>
          </cell>
          <cell r="P177">
            <v>4.5982648046137636E-2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2.2261634323916173</v>
          </cell>
          <cell r="K178">
            <v>1.8625573203761989</v>
          </cell>
          <cell r="L178">
            <v>0.25214611638767281</v>
          </cell>
          <cell r="M178">
            <v>0.44173483795680385</v>
          </cell>
          <cell r="N178">
            <v>0.4976247024687126</v>
          </cell>
          <cell r="O178">
            <v>0.22490365852907762</v>
          </cell>
          <cell r="P178">
            <v>0.17787470402714767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7.2445385780696927E-5</v>
          </cell>
          <cell r="I179">
            <v>1.0103729344506317E-3</v>
          </cell>
          <cell r="J179">
            <v>7.1649957727157266E-4</v>
          </cell>
          <cell r="K179">
            <v>4.575019635895439E-4</v>
          </cell>
          <cell r="L179">
            <v>1.7304572707008516</v>
          </cell>
          <cell r="M179">
            <v>1.6353854656050841E-3</v>
          </cell>
          <cell r="N179">
            <v>3.2321518397883438E-3</v>
          </cell>
          <cell r="O179">
            <v>4.4603280445681456E-3</v>
          </cell>
          <cell r="P179">
            <v>9.0529416549477142E-3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3.0111478030876883E-4</v>
          </cell>
          <cell r="I180">
            <v>1.6127514984323832</v>
          </cell>
          <cell r="J180">
            <v>1.7757500188615918</v>
          </cell>
          <cell r="K180">
            <v>3.1243950984257141</v>
          </cell>
          <cell r="L180">
            <v>7.0778779103548262</v>
          </cell>
          <cell r="M180">
            <v>9.7814374144428253</v>
          </cell>
          <cell r="N180">
            <v>4.9854271284016756</v>
          </cell>
          <cell r="O180">
            <v>6.4181649903109124</v>
          </cell>
          <cell r="P180">
            <v>5.4157173772907887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9.2353336976665432E-5</v>
          </cell>
          <cell r="I181">
            <v>1.6097389287352837</v>
          </cell>
          <cell r="J181">
            <v>1.7740247554998634</v>
          </cell>
          <cell r="K181">
            <v>1.9515815249036201</v>
          </cell>
          <cell r="L181">
            <v>3.1911198390153785</v>
          </cell>
          <cell r="M181">
            <v>3.7877216022286189</v>
          </cell>
          <cell r="N181">
            <v>3.8820911869278723</v>
          </cell>
          <cell r="O181">
            <v>3.6895448326549909</v>
          </cell>
          <cell r="P181">
            <v>3.1804899811867138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7.4818811370112713E-5</v>
          </cell>
          <cell r="I182">
            <v>8.7447821135079324E-4</v>
          </cell>
          <cell r="J182">
            <v>5.7171490210874271E-4</v>
          </cell>
          <cell r="K182">
            <v>1.1718355953730157</v>
          </cell>
          <cell r="L182">
            <v>2.1559647099213586</v>
          </cell>
          <cell r="M182">
            <v>1.826346282151907</v>
          </cell>
          <cell r="N182">
            <v>1.0951840976622718</v>
          </cell>
          <cell r="O182">
            <v>2.4083121849181694E-3</v>
          </cell>
          <cell r="P182">
            <v>4.2353254772627196E-3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6.1497246181293583E-5</v>
          </cell>
          <cell r="I183">
            <v>1.1277185512990153E-3</v>
          </cell>
          <cell r="J183">
            <v>4.3704888235205762E-4</v>
          </cell>
          <cell r="K183">
            <v>5.2047618549561656E-4</v>
          </cell>
          <cell r="L183">
            <v>3.3609071722043326E-4</v>
          </cell>
          <cell r="M183">
            <v>4.1657341445967004</v>
          </cell>
          <cell r="N183">
            <v>4.9196919717389579E-3</v>
          </cell>
          <cell r="O183">
            <v>2.7217515174264406</v>
          </cell>
          <cell r="P183">
            <v>2.2219391289718726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47.352718679875323</v>
          </cell>
          <cell r="F184">
            <v>48.283039159310619</v>
          </cell>
          <cell r="G184">
            <v>53.063772296583259</v>
          </cell>
          <cell r="H184">
            <v>52.987774054788524</v>
          </cell>
          <cell r="I184">
            <v>46.484584522062406</v>
          </cell>
          <cell r="J184">
            <v>29.304812222115867</v>
          </cell>
          <cell r="K184">
            <v>20.59818814591306</v>
          </cell>
          <cell r="L184">
            <v>11.911708477482913</v>
          </cell>
          <cell r="M184">
            <v>10.428189614402282</v>
          </cell>
          <cell r="N184">
            <v>10.160670584893406</v>
          </cell>
          <cell r="O184">
            <v>10.334310519197844</v>
          </cell>
          <cell r="P184">
            <v>9.1392645423676235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11.1186845354664</v>
          </cell>
          <cell r="F185">
            <v>11.845834626670785</v>
          </cell>
          <cell r="G185">
            <v>9.8765873420968582</v>
          </cell>
          <cell r="H185">
            <v>8.7819162137327247</v>
          </cell>
          <cell r="I185">
            <v>8.5276904167842762</v>
          </cell>
          <cell r="J185">
            <v>8.7896659512741344</v>
          </cell>
          <cell r="K185">
            <v>8.8869803821527551</v>
          </cell>
          <cell r="L185">
            <v>21.777838485358323</v>
          </cell>
          <cell r="M185">
            <v>29.326827077245326</v>
          </cell>
          <cell r="N185">
            <v>28.493282392566588</v>
          </cell>
          <cell r="O185">
            <v>35.813089930711577</v>
          </cell>
          <cell r="P185">
            <v>35.832039430738817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H186">
            <v>1.5860754453980483E-2</v>
          </cell>
          <cell r="I186">
            <v>9.2494597495736353E-2</v>
          </cell>
          <cell r="J186">
            <v>5.7737581304621963E-2</v>
          </cell>
          <cell r="K186">
            <v>9.0735111309187627E-2</v>
          </cell>
          <cell r="L186">
            <v>1.8567101608917154E-3</v>
          </cell>
          <cell r="M186">
            <v>1.2833782627335881E-3</v>
          </cell>
          <cell r="N186">
            <v>2.560535146078219E-3</v>
          </cell>
          <cell r="O186">
            <v>1.3214467165934606E-3</v>
          </cell>
          <cell r="P186">
            <v>4.5786168465959416E-3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1.1216561950404562E-3</v>
          </cell>
          <cell r="G187">
            <v>4.9640649510836092E-5</v>
          </cell>
          <cell r="H187">
            <v>3.9888446710754982E-3</v>
          </cell>
          <cell r="I187">
            <v>5.1749745221512586E-3</v>
          </cell>
          <cell r="J187">
            <v>2.8987362447793767E-3</v>
          </cell>
          <cell r="K187">
            <v>3.0273301830697555E-3</v>
          </cell>
          <cell r="L187">
            <v>2.8063471142689028E-3</v>
          </cell>
          <cell r="M187">
            <v>3.5986889735476822E-3</v>
          </cell>
          <cell r="N187">
            <v>2.9723536666365863E-3</v>
          </cell>
          <cell r="O187">
            <v>4.139856228245818E-3</v>
          </cell>
          <cell r="P187">
            <v>2.0718698808165691E-2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4.2831830813105238</v>
          </cell>
          <cell r="M188">
            <v>8.9547099638693588</v>
          </cell>
          <cell r="N188">
            <v>9.6363846830881172</v>
          </cell>
          <cell r="O188">
            <v>15.439912384364703</v>
          </cell>
          <cell r="P188">
            <v>15.448953792292649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3.2203738278290101E-3</v>
          </cell>
          <cell r="K189">
            <v>3.9609425516614087E-3</v>
          </cell>
          <cell r="L189">
            <v>1.141059132786814E-2</v>
          </cell>
          <cell r="M189">
            <v>1.0260741617544374E-2</v>
          </cell>
          <cell r="N189">
            <v>1.2682569824776406E-2</v>
          </cell>
          <cell r="O189">
            <v>1.385358771707876E-2</v>
          </cell>
          <cell r="P189">
            <v>3.5891196583524715E-2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3.4251094831411373</v>
          </cell>
          <cell r="F190">
            <v>3.4284139309082255</v>
          </cell>
          <cell r="G190">
            <v>8.2235069636969952E-5</v>
          </cell>
          <cell r="H190">
            <v>1.909079025692861E-2</v>
          </cell>
          <cell r="I190">
            <v>1.4845962365328367E-2</v>
          </cell>
          <cell r="J190">
            <v>9.6805193993883109E-3</v>
          </cell>
          <cell r="K190">
            <v>6.7044468959133931E-3</v>
          </cell>
          <cell r="L190">
            <v>2.2943007160789943E-3</v>
          </cell>
          <cell r="M190">
            <v>1.5987850949476582E-3</v>
          </cell>
          <cell r="N190">
            <v>7.4953854228462277E-2</v>
          </cell>
          <cell r="O190">
            <v>1.8870235498177224E-3</v>
          </cell>
          <cell r="P190">
            <v>6.0865427190695456E-3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1.0706755904183267E-3</v>
          </cell>
          <cell r="K191">
            <v>1.6200850755292643E-3</v>
          </cell>
          <cell r="L191">
            <v>1.3203612922961549E-3</v>
          </cell>
          <cell r="M191">
            <v>2.1773244601918751E-3</v>
          </cell>
          <cell r="N191">
            <v>3.575331105377743E-2</v>
          </cell>
          <cell r="O191">
            <v>3.6647863141708753E-3</v>
          </cell>
          <cell r="P191">
            <v>1.2947334464411811E-2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7.1187979725514348</v>
          </cell>
          <cell r="F192">
            <v>8.2974045683812516</v>
          </cell>
          <cell r="G192">
            <v>7.7090545740574878</v>
          </cell>
          <cell r="H192">
            <v>8.0991156174747481</v>
          </cell>
          <cell r="I192">
            <v>8.4125204942965706</v>
          </cell>
          <cell r="J192">
            <v>8.7099831136490771</v>
          </cell>
          <cell r="K192">
            <v>8.7743747036550133</v>
          </cell>
          <cell r="L192">
            <v>10.051126478679091</v>
          </cell>
          <cell r="M192">
            <v>8.962982707489477</v>
          </cell>
          <cell r="N192">
            <v>9.0709891256172455</v>
          </cell>
          <cell r="O192">
            <v>9.0698302873216381</v>
          </cell>
          <cell r="P192">
            <v>9.0704838686617286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0.57477707977383752</v>
          </cell>
          <cell r="F193">
            <v>0.11889447118626441</v>
          </cell>
          <cell r="G193">
            <v>2.1674008923202197</v>
          </cell>
          <cell r="H193">
            <v>0.64386020687599888</v>
          </cell>
          <cell r="I193">
            <v>2.654388104485783E-3</v>
          </cell>
          <cell r="J193">
            <v>1.7451853474419149E-3</v>
          </cell>
          <cell r="K193">
            <v>1.5557009645444497E-3</v>
          </cell>
          <cell r="L193">
            <v>8.6495977271115081E-4</v>
          </cell>
          <cell r="M193">
            <v>1.632297233242763E-3</v>
          </cell>
          <cell r="N193">
            <v>2.292192046536598E-2</v>
          </cell>
          <cell r="O193">
            <v>1.9208889357510799E-3</v>
          </cell>
          <cell r="P193">
            <v>6.4245981021799807E-3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3.329765910577561E-3</v>
          </cell>
          <cell r="K194">
            <v>5.0020615178358796E-3</v>
          </cell>
          <cell r="L194">
            <v>7.4229756549846018</v>
          </cell>
          <cell r="M194">
            <v>11.388583190244269</v>
          </cell>
          <cell r="N194">
            <v>9.6340640394761312</v>
          </cell>
          <cell r="O194">
            <v>11.276940493618216</v>
          </cell>
          <cell r="P194">
            <v>11.226669416176996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0.37123039827365495</v>
          </cell>
          <cell r="K195">
            <v>0.31332447911789879</v>
          </cell>
          <cell r="L195">
            <v>1.4848915721082024E-6</v>
          </cell>
          <cell r="M195">
            <v>9.4786072281933436E-4</v>
          </cell>
          <cell r="N195">
            <v>1.6222864688676523E-3</v>
          </cell>
          <cell r="O195">
            <v>9.2224610193106249E-4</v>
          </cell>
          <cell r="P195">
            <v>1.628163113236413E-3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1.8138796332418048</v>
          </cell>
          <cell r="F196">
            <v>1.81265282082798</v>
          </cell>
          <cell r="G196">
            <v>3.2007382912001181</v>
          </cell>
          <cell r="H196">
            <v>3.2389624452705554</v>
          </cell>
          <cell r="I196">
            <v>3.2593558391938173</v>
          </cell>
          <cell r="J196">
            <v>3.2483107653530636</v>
          </cell>
          <cell r="K196">
            <v>3.253712537002234</v>
          </cell>
          <cell r="L196">
            <v>3.2013141972800425</v>
          </cell>
          <cell r="M196">
            <v>1.4462289635532475</v>
          </cell>
          <cell r="N196">
            <v>1.7731721989487905</v>
          </cell>
          <cell r="O196">
            <v>1.1562054585527659</v>
          </cell>
          <cell r="P196">
            <v>1.0485790295115807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1.202003678940565</v>
          </cell>
          <cell r="F197">
            <v>1.2031633377463491</v>
          </cell>
          <cell r="G197">
            <v>2.8859473464456883E-5</v>
          </cell>
          <cell r="H197">
            <v>6.699698282831585E-3</v>
          </cell>
          <cell r="I197">
            <v>5.2100236411048856E-3</v>
          </cell>
          <cell r="J197">
            <v>3.3972694856600535E-3</v>
          </cell>
          <cell r="K197">
            <v>2.3528502880903303E-3</v>
          </cell>
          <cell r="L197">
            <v>8.0515905108931242E-4</v>
          </cell>
          <cell r="M197">
            <v>5.6107566062384942E-4</v>
          </cell>
          <cell r="N197">
            <v>2.630421274906557E-2</v>
          </cell>
          <cell r="O197">
            <v>6.62229706902166E-4</v>
          </cell>
          <cell r="P197">
            <v>2.1360037617369895E-3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1.1685439236980397E-3</v>
          </cell>
          <cell r="K198">
            <v>1.7554172724463506E-3</v>
          </cell>
          <cell r="L198">
            <v>2.6050098806754214</v>
          </cell>
          <cell r="M198">
            <v>3.9966952764499974</v>
          </cell>
          <cell r="N198">
            <v>3.3809664992020179</v>
          </cell>
          <cell r="O198">
            <v>3.9575155268005742</v>
          </cell>
          <cell r="P198">
            <v>3.9398734571598553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1.5041129524948251E-5</v>
          </cell>
          <cell r="H199">
            <v>0.22661868395260695</v>
          </cell>
          <cell r="I199">
            <v>0.22677503711037217</v>
          </cell>
          <cell r="J199">
            <v>0.22678770826096981</v>
          </cell>
          <cell r="K199">
            <v>0.22680364570760195</v>
          </cell>
          <cell r="L199">
            <v>0.23155184367895865</v>
          </cell>
          <cell r="M199">
            <v>0.2573491674880074</v>
          </cell>
          <cell r="N199">
            <v>0.25873218207665644</v>
          </cell>
          <cell r="O199">
            <v>0.25885130882055013</v>
          </cell>
          <cell r="P199">
            <v>0.27867747648441993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1.0784013247471517E-5</v>
          </cell>
          <cell r="H200">
            <v>6.6562019167553331E-4</v>
          </cell>
          <cell r="I200">
            <v>3.4339617790734296E-3</v>
          </cell>
          <cell r="J200">
            <v>2.1406805255447642E-3</v>
          </cell>
          <cell r="K200">
            <v>2.8062821157068328E-3</v>
          </cell>
          <cell r="L200">
            <v>0.88084879413341421</v>
          </cell>
          <cell r="M200">
            <v>0.867550121526656</v>
          </cell>
          <cell r="N200">
            <v>0.87380617281832951</v>
          </cell>
          <cell r="O200">
            <v>0.87413774396735733</v>
          </cell>
          <cell r="P200">
            <v>0.87414117594849139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1.0812913940682509E-5</v>
          </cell>
          <cell r="H201">
            <v>6.6704812387989782E-4</v>
          </cell>
          <cell r="I201">
            <v>3.4264674271527341E-3</v>
          </cell>
          <cell r="J201">
            <v>1.5028439069576295E-3</v>
          </cell>
          <cell r="K201">
            <v>2.3667194097256607E-3</v>
          </cell>
          <cell r="L201">
            <v>2.5925578906214764E-2</v>
          </cell>
          <cell r="M201">
            <v>2.5275282271985586E-2</v>
          </cell>
          <cell r="N201">
            <v>2.2712305759799087E-2</v>
          </cell>
          <cell r="O201">
            <v>2.2805956940358377E-2</v>
          </cell>
          <cell r="P201">
            <v>2.1743465958659326E-2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3.0158833121823698</v>
          </cell>
          <cell r="F202">
            <v>3.0158161585743302</v>
          </cell>
          <cell r="G202">
            <v>3.2008136923611952</v>
          </cell>
          <cell r="H202">
            <v>3.0177684983886626</v>
          </cell>
          <cell r="I202">
            <v>3.0310135762631689</v>
          </cell>
          <cell r="J202">
            <v>3.0221695095888377</v>
          </cell>
          <cell r="K202">
            <v>3.0251618960163866</v>
          </cell>
          <cell r="L202">
            <v>4.6686744931259705</v>
          </cell>
          <cell r="M202">
            <v>4.2933162415454449</v>
          </cell>
          <cell r="N202">
            <v>4.0252133085429049</v>
          </cell>
          <cell r="O202">
            <v>3.958514048072558</v>
          </cell>
          <cell r="P202">
            <v>3.8160452211324341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4.6074045931943988E-3</v>
          </cell>
          <cell r="K203">
            <v>6.4790572450274739E-3</v>
          </cell>
          <cell r="L203">
            <v>0.10767914930556484</v>
          </cell>
          <cell r="M203">
            <v>0.10214368729508906</v>
          </cell>
          <cell r="N203">
            <v>0.1100208768653195</v>
          </cell>
          <cell r="O203">
            <v>3.0018812459031333E-2</v>
          </cell>
          <cell r="P203">
            <v>2.5762230345193052E-2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5.62943629939479</v>
          </cell>
          <cell r="F204">
            <v>5.7478808872149267</v>
          </cell>
          <cell r="G204">
            <v>5.3274075224953181</v>
          </cell>
          <cell r="H204">
            <v>5.8049908408488813</v>
          </cell>
          <cell r="I204">
            <v>5.7928853650348024</v>
          </cell>
          <cell r="J204">
            <v>8.4094693412917838</v>
          </cell>
          <cell r="K204">
            <v>9.2133227906978163</v>
          </cell>
          <cell r="L204">
            <v>9.8445816033872582</v>
          </cell>
          <cell r="M204">
            <v>10.600588221391135</v>
          </cell>
          <cell r="N204">
            <v>11.318503686050835</v>
          </cell>
          <cell r="O204">
            <v>11.399082951525125</v>
          </cell>
          <cell r="P204">
            <v>11.404506794226814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2.0669950603142668</v>
          </cell>
          <cell r="I205">
            <v>1.7250581977339265</v>
          </cell>
          <cell r="J205">
            <v>4.8128700946011632E-3</v>
          </cell>
          <cell r="K205">
            <v>3.807190027995028E-3</v>
          </cell>
          <cell r="L205">
            <v>4.3229303128997376E-5</v>
          </cell>
          <cell r="M205">
            <v>6.3992748956302135E-5</v>
          </cell>
          <cell r="N205">
            <v>7.0455696050829986E-5</v>
          </cell>
          <cell r="O205">
            <v>7.6495209697670759E-5</v>
          </cell>
          <cell r="P205">
            <v>1.1263217359439674E-4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1.328025783917105</v>
          </cell>
          <cell r="F206">
            <v>3.9343688470242397</v>
          </cell>
          <cell r="G206">
            <v>4.3847504543903426</v>
          </cell>
          <cell r="H206">
            <v>4.3847792647956689</v>
          </cell>
          <cell r="I206">
            <v>4.3847844542031753</v>
          </cell>
          <cell r="J206">
            <v>4.3952799168143226</v>
          </cell>
          <cell r="K206">
            <v>4.4982402156225438</v>
          </cell>
          <cell r="L206">
            <v>8.3902640664716799</v>
          </cell>
          <cell r="M206">
            <v>8.3902668065056609</v>
          </cell>
          <cell r="N206">
            <v>8.3902729553629261</v>
          </cell>
          <cell r="O206">
            <v>8.3902809430952221</v>
          </cell>
          <cell r="P206">
            <v>8.3904818584972283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1.1167324815978539E-3</v>
          </cell>
          <cell r="K207">
            <v>1.0464870312228028E-3</v>
          </cell>
          <cell r="L207">
            <v>1.1650025907435607E-2</v>
          </cell>
          <cell r="M207">
            <v>4.2491646090675036E-3</v>
          </cell>
          <cell r="N207">
            <v>1.1611671653819858E-2</v>
          </cell>
          <cell r="O207">
            <v>9.6764400717791847E-3</v>
          </cell>
          <cell r="P207">
            <v>8.9563231631495568E-3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8.3085644077070719E-4</v>
          </cell>
          <cell r="G208">
            <v>3.6770851489508204E-5</v>
          </cell>
          <cell r="H208">
            <v>2.9546997563522164E-3</v>
          </cell>
          <cell r="I208">
            <v>3.8333144608527821E-3</v>
          </cell>
          <cell r="J208">
            <v>2.1472120331699094E-3</v>
          </cell>
          <cell r="K208">
            <v>2.2424668022738908E-3</v>
          </cell>
          <cell r="L208">
            <v>2.0787756401991838E-3</v>
          </cell>
          <cell r="M208">
            <v>2.665695535961242E-3</v>
          </cell>
          <cell r="N208">
            <v>2.2017434567678401E-3</v>
          </cell>
          <cell r="O208">
            <v>3.0665601690709771E-3</v>
          </cell>
          <cell r="P208">
            <v>1.5347184302344946E-2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2.1508264788171892E-3</v>
          </cell>
          <cell r="K209">
            <v>2.6454382555115646E-3</v>
          </cell>
          <cell r="L209">
            <v>7.6209170981511518E-3</v>
          </cell>
          <cell r="M209">
            <v>6.8529543286574394E-3</v>
          </cell>
          <cell r="N209">
            <v>8.4704473632386326E-3</v>
          </cell>
          <cell r="O209">
            <v>9.2520885524885865E-3</v>
          </cell>
          <cell r="P209">
            <v>2.3971048112858037E-2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0.43675901449084564</v>
          </cell>
          <cell r="F210">
            <v>0.55210001197866232</v>
          </cell>
          <cell r="G210">
            <v>1.2828537957501225</v>
          </cell>
          <cell r="H210">
            <v>4.2180511894874737</v>
          </cell>
          <cell r="I210">
            <v>4.2181084704095495</v>
          </cell>
          <cell r="J210">
            <v>4.2181232538135607</v>
          </cell>
          <cell r="K210">
            <v>4.2181262986519474</v>
          </cell>
          <cell r="L210">
            <v>4.2181291925347475</v>
          </cell>
          <cell r="M210">
            <v>4.2181450799944784</v>
          </cell>
          <cell r="N210">
            <v>4.2181515912916616</v>
          </cell>
          <cell r="O210">
            <v>4.2181713846258626</v>
          </cell>
          <cell r="P210">
            <v>4.2182973724717119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1.1839820356712043</v>
          </cell>
          <cell r="F211">
            <v>1.1839850043081326</v>
          </cell>
          <cell r="G211">
            <v>1.1839885735866897</v>
          </cell>
          <cell r="H211">
            <v>1.1839936812303331</v>
          </cell>
          <cell r="I211">
            <v>1.1840085739202335</v>
          </cell>
          <cell r="J211">
            <v>1.1840230528620781</v>
          </cell>
          <cell r="K211">
            <v>1.1840297485051874</v>
          </cell>
          <cell r="L211">
            <v>1.1840388036498983</v>
          </cell>
          <cell r="M211">
            <v>1.1840590755197946</v>
          </cell>
          <cell r="N211">
            <v>1.1841012838972627</v>
          </cell>
          <cell r="O211">
            <v>1.1846947507558527</v>
          </cell>
          <cell r="P211">
            <v>1.3238690162917197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1.2890968302208252</v>
          </cell>
          <cell r="F212">
            <v>3.359801778624814</v>
          </cell>
          <cell r="G212">
            <v>2.8663187353590316</v>
          </cell>
          <cell r="H212">
            <v>2.8662969821731386</v>
          </cell>
          <cell r="I212">
            <v>2.8669219729599766</v>
          </cell>
          <cell r="J212">
            <v>3.085473554589123</v>
          </cell>
          <cell r="K212">
            <v>4.1775462601966975</v>
          </cell>
          <cell r="L212">
            <v>8.2892510707901259</v>
          </cell>
          <cell r="M212">
            <v>10.574218645175156</v>
          </cell>
          <cell r="N212">
            <v>11.120505049575382</v>
          </cell>
          <cell r="O212">
            <v>11.120606398561012</v>
          </cell>
          <cell r="P212">
            <v>11.13433201202932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4.0477806904984392</v>
          </cell>
          <cell r="F213">
            <v>4.587559599016978</v>
          </cell>
          <cell r="G213">
            <v>4.3773231798064165</v>
          </cell>
          <cell r="H213">
            <v>4.5058423025410939</v>
          </cell>
          <cell r="I213">
            <v>4.9106621445537124</v>
          </cell>
          <cell r="J213">
            <v>6.6921229545541321</v>
          </cell>
          <cell r="K213">
            <v>6.6921329323059675</v>
          </cell>
          <cell r="L213">
            <v>6.6921402724736172</v>
          </cell>
          <cell r="M213">
            <v>6.6921893157054724</v>
          </cell>
          <cell r="N213">
            <v>6.6924184629315553</v>
          </cell>
          <cell r="O213">
            <v>7.345386019751615</v>
          </cell>
          <cell r="P213">
            <v>7.3483322296884435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5.3030850721298499</v>
          </cell>
          <cell r="I214">
            <v>18.5223623436748</v>
          </cell>
          <cell r="J214">
            <v>38.627358353129402</v>
          </cell>
          <cell r="K214">
            <v>68.6799492065484</v>
          </cell>
          <cell r="L214">
            <v>93.872758431636797</v>
          </cell>
          <cell r="M214">
            <v>93.872784808117203</v>
          </cell>
          <cell r="N214">
            <v>94.928513227331095</v>
          </cell>
          <cell r="O214">
            <v>96.636580820070705</v>
          </cell>
          <cell r="P214">
            <v>98.328568338297003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1.1839820356712043</v>
          </cell>
          <cell r="F215">
            <v>1.1839850043081326</v>
          </cell>
          <cell r="G215">
            <v>1.1839885735866897</v>
          </cell>
          <cell r="H215">
            <v>1.1839936812303331</v>
          </cell>
          <cell r="I215">
            <v>1.1840085739202335</v>
          </cell>
          <cell r="J215">
            <v>1.1840230528620781</v>
          </cell>
          <cell r="K215">
            <v>1.1840297485051874</v>
          </cell>
          <cell r="L215">
            <v>1.1840388036498983</v>
          </cell>
          <cell r="M215">
            <v>1.1840590755197946</v>
          </cell>
          <cell r="N215">
            <v>1.1841012838972627</v>
          </cell>
          <cell r="O215">
            <v>1.1846947507558527</v>
          </cell>
          <cell r="P215">
            <v>1.3238690162917197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5.9797902969432037</v>
          </cell>
          <cell r="F216">
            <v>6.9698198374402507</v>
          </cell>
          <cell r="G216">
            <v>6.4756058422083012</v>
          </cell>
          <cell r="H216">
            <v>6.8032571186787889</v>
          </cell>
          <cell r="I216">
            <v>7.0665172152091138</v>
          </cell>
          <cell r="J216">
            <v>7.316385815465229</v>
          </cell>
          <cell r="K216">
            <v>7.3704747510702084</v>
          </cell>
          <cell r="L216">
            <v>8.4429462420904287</v>
          </cell>
          <cell r="M216">
            <v>7.5289054742911636</v>
          </cell>
          <cell r="N216">
            <v>7.6196308655184826</v>
          </cell>
          <cell r="O216">
            <v>7.6186574413501766</v>
          </cell>
          <cell r="P216">
            <v>7.6192064496758469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30.256664173100329</v>
          </cell>
          <cell r="F217">
            <v>25.56282491355228</v>
          </cell>
          <cell r="G217">
            <v>19.176777674992557</v>
          </cell>
          <cell r="H217">
            <v>15.828061491583043</v>
          </cell>
          <cell r="I217">
            <v>8.7425491507500137</v>
          </cell>
          <cell r="J217">
            <v>5.9703167315444734</v>
          </cell>
          <cell r="K217">
            <v>3.1607882568519123</v>
          </cell>
          <cell r="L217">
            <v>0.86614481500781726</v>
          </cell>
          <cell r="M217">
            <v>0.85310284084496335</v>
          </cell>
          <cell r="N217">
            <v>0.8592608751434071</v>
          </cell>
          <cell r="O217">
            <v>0.85958941405348466</v>
          </cell>
          <cell r="P217">
            <v>0.85961810322364651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4.321676009710683</v>
          </cell>
          <cell r="F218">
            <v>4.3224850790326652</v>
          </cell>
          <cell r="G218">
            <v>2.9348292469666553</v>
          </cell>
          <cell r="H218">
            <v>2.3801313043016883</v>
          </cell>
          <cell r="I218">
            <v>1.6008855908600659</v>
          </cell>
          <cell r="J218">
            <v>0.51697627952829295</v>
          </cell>
          <cell r="K218">
            <v>0.31104830473127248</v>
          </cell>
          <cell r="L218">
            <v>0.85899078782706106</v>
          </cell>
          <cell r="M218">
            <v>1.1233883074735451</v>
          </cell>
          <cell r="N218">
            <v>0.98507642200171286</v>
          </cell>
          <cell r="O218">
            <v>0.94683249004834502</v>
          </cell>
          <cell r="P218">
            <v>0.92234379015510604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5.1228497149202171E-4</v>
          </cell>
          <cell r="K219">
            <v>7.7516032321974285E-4</v>
          </cell>
          <cell r="L219">
            <v>6.3175181449576831E-4</v>
          </cell>
          <cell r="M219">
            <v>1.0417820383693177E-3</v>
          </cell>
          <cell r="N219">
            <v>1.7106847394151897E-2</v>
          </cell>
          <cell r="O219">
            <v>1.7534862747229083E-3</v>
          </cell>
          <cell r="P219">
            <v>6.1948968729243102E-3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0.27501295682958732</v>
          </cell>
          <cell r="F220">
            <v>5.6887306787686318E-2</v>
          </cell>
          <cell r="G220">
            <v>1.0370339197704401</v>
          </cell>
          <cell r="H220">
            <v>0.30806708462966426</v>
          </cell>
          <cell r="I220">
            <v>1.2700421552563567E-3</v>
          </cell>
          <cell r="J220">
            <v>8.3501691265163434E-4</v>
          </cell>
          <cell r="K220">
            <v>7.4435452849016723E-4</v>
          </cell>
          <cell r="L220">
            <v>4.1385635057949804E-4</v>
          </cell>
          <cell r="M220">
            <v>7.8100346088170471E-4</v>
          </cell>
          <cell r="N220">
            <v>1.096742605998372E-2</v>
          </cell>
          <cell r="O220">
            <v>9.1908561519190364E-4</v>
          </cell>
          <cell r="P220">
            <v>3.0739703838181718E-3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4.5966889665402695</v>
          </cell>
          <cell r="F221">
            <v>4.3793723858203544</v>
          </cell>
          <cell r="G221">
            <v>3.9718631667370961</v>
          </cell>
          <cell r="H221">
            <v>2.6881983889313532</v>
          </cell>
          <cell r="I221">
            <v>1.6021556330153219</v>
          </cell>
          <cell r="J221">
            <v>0.51832358141243573</v>
          </cell>
          <cell r="K221">
            <v>0.31256781958298213</v>
          </cell>
          <cell r="L221">
            <v>0.86003639599213566</v>
          </cell>
          <cell r="M221">
            <v>1.1252110929727972</v>
          </cell>
          <cell r="N221">
            <v>1.0131506954558489</v>
          </cell>
          <cell r="O221">
            <v>0.94950506193826012</v>
          </cell>
          <cell r="P221">
            <v>0.93161265741184907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82.73398780406032</v>
          </cell>
          <cell r="F222">
            <v>78.821944640197771</v>
          </cell>
          <cell r="G222">
            <v>71.491804366332062</v>
          </cell>
          <cell r="H222">
            <v>48.36711112449732</v>
          </cell>
          <cell r="I222">
            <v>23.029858804262446</v>
          </cell>
          <cell r="J222">
            <v>9.1995495979533519</v>
          </cell>
          <cell r="K222">
            <v>5.32634228145624</v>
          </cell>
          <cell r="L222">
            <v>1.3382522640396282</v>
          </cell>
          <cell r="M222">
            <v>1.3077601115005915</v>
          </cell>
          <cell r="N222">
            <v>1.2730670320870119</v>
          </cell>
          <cell r="O222">
            <v>1.159693986492454</v>
          </cell>
          <cell r="P222">
            <v>1.1174534104781777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60.231906257655048</v>
          </cell>
          <cell r="F223">
            <v>51.320080580968096</v>
          </cell>
          <cell r="G223">
            <v>47.888790647286257</v>
          </cell>
          <cell r="H223">
            <v>39.20967614672913</v>
          </cell>
          <cell r="I223">
            <v>13.266421548326237</v>
          </cell>
          <cell r="J223">
            <v>3.6002302275937925E-2</v>
          </cell>
          <cell r="K223">
            <v>3.0394968624013845E-2</v>
          </cell>
          <cell r="L223">
            <v>2.5506784830848533E-2</v>
          </cell>
          <cell r="M223">
            <v>2.4900633825443493E-2</v>
          </cell>
          <cell r="N223">
            <v>2.2386344556101057E-2</v>
          </cell>
          <cell r="O223">
            <v>2.2482457286514341E-2</v>
          </cell>
          <cell r="P223">
            <v>2.1465063653356434E-2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2.5369748474756746E-5</v>
          </cell>
          <cell r="I224">
            <v>2.1222896677678007E-4</v>
          </cell>
          <cell r="J224">
            <v>3.3554918446532698</v>
          </cell>
          <cell r="K224">
            <v>3.7453948148288156</v>
          </cell>
          <cell r="L224">
            <v>3.745439475180119</v>
          </cell>
          <cell r="M224">
            <v>3.7454433415724817</v>
          </cell>
          <cell r="N224">
            <v>3.7454481597574421</v>
          </cell>
          <cell r="O224">
            <v>3.7454530332275544</v>
          </cell>
          <cell r="P224">
            <v>3.7454720008404685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2.5369748474756746E-5</v>
          </cell>
          <cell r="I225">
            <v>2.1218262895084008E-4</v>
          </cell>
          <cell r="J225">
            <v>3.3554918446532698</v>
          </cell>
          <cell r="K225">
            <v>3.7453948148288156</v>
          </cell>
          <cell r="L225">
            <v>3.745439475180119</v>
          </cell>
          <cell r="M225">
            <v>3.7454433415724817</v>
          </cell>
          <cell r="N225">
            <v>3.7454481597574421</v>
          </cell>
          <cell r="O225">
            <v>3.7454530332275544</v>
          </cell>
          <cell r="P225">
            <v>3.7454720008404685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1.2890968302208252</v>
          </cell>
          <cell r="F226">
            <v>3.359801778624814</v>
          </cell>
          <cell r="G226">
            <v>2.8663187353590316</v>
          </cell>
          <cell r="H226">
            <v>2.8662969821731386</v>
          </cell>
          <cell r="I226">
            <v>2.8669219729599766</v>
          </cell>
          <cell r="J226">
            <v>3.085473554589123</v>
          </cell>
          <cell r="K226">
            <v>4.1775462601966975</v>
          </cell>
          <cell r="L226">
            <v>8.2892510707901259</v>
          </cell>
          <cell r="M226">
            <v>10.574218645175156</v>
          </cell>
          <cell r="N226">
            <v>11.120505049575382</v>
          </cell>
          <cell r="O226">
            <v>11.120606398561012</v>
          </cell>
          <cell r="P226">
            <v>11.13433201202932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1.2890968302208252</v>
          </cell>
          <cell r="F227">
            <v>3.359801778624814</v>
          </cell>
          <cell r="G227">
            <v>2.8663187353590316</v>
          </cell>
          <cell r="H227">
            <v>2.8662969821731386</v>
          </cell>
          <cell r="I227">
            <v>2.8669219729599766</v>
          </cell>
          <cell r="J227">
            <v>3.085473554589123</v>
          </cell>
          <cell r="K227">
            <v>4.1775462601966975</v>
          </cell>
          <cell r="L227">
            <v>8.2892510707901259</v>
          </cell>
          <cell r="M227">
            <v>10.574218645175156</v>
          </cell>
          <cell r="N227">
            <v>11.120505049575382</v>
          </cell>
          <cell r="O227">
            <v>11.120606398561012</v>
          </cell>
          <cell r="P227">
            <v>11.13433201202932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0.22595026513231958</v>
          </cell>
          <cell r="I228">
            <v>0.13042380731478437</v>
          </cell>
          <cell r="J228">
            <v>0.21396310533113003</v>
          </cell>
          <cell r="K228">
            <v>3.8094008498324672E-2</v>
          </cell>
          <cell r="L228">
            <v>3.5783777213630338E-2</v>
          </cell>
          <cell r="M228">
            <v>0.14646514105599012</v>
          </cell>
          <cell r="N228">
            <v>0.11814156995938914</v>
          </cell>
          <cell r="O228">
            <v>0.11051335430899184</v>
          </cell>
          <cell r="P228">
            <v>0.13572810365000804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0.20383507748661678</v>
          </cell>
          <cell r="I229">
            <v>0.24710192790946392</v>
          </cell>
          <cell r="J229">
            <v>0.3246134728056142</v>
          </cell>
          <cell r="K229">
            <v>0.11304913535782998</v>
          </cell>
          <cell r="L229">
            <v>8.2656468014791484E-2</v>
          </cell>
          <cell r="M229">
            <v>0.20444069917895819</v>
          </cell>
          <cell r="N229">
            <v>0.22259338416532601</v>
          </cell>
          <cell r="O229">
            <v>0.19613723196063376</v>
          </cell>
          <cell r="P229">
            <v>0.2586898562622042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9.9702772892485027E-5</v>
          </cell>
          <cell r="G230">
            <v>4.412502178740985E-6</v>
          </cell>
          <cell r="H230">
            <v>3.5456397076226638E-4</v>
          </cell>
          <cell r="I230">
            <v>4.5999773530233396E-4</v>
          </cell>
          <cell r="J230">
            <v>2.576654439803892E-4</v>
          </cell>
          <cell r="K230">
            <v>2.6909601627286698E-4</v>
          </cell>
          <cell r="L230">
            <v>2.4945307682390223E-4</v>
          </cell>
          <cell r="M230">
            <v>3.1988346431534922E-4</v>
          </cell>
          <cell r="N230">
            <v>2.642092148121409E-4</v>
          </cell>
          <cell r="O230">
            <v>3.6798722028851726E-4</v>
          </cell>
          <cell r="P230">
            <v>1.8416621162813931E-3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2.6440589257832511E-4</v>
          </cell>
          <cell r="K231">
            <v>3.1998119726664377E-4</v>
          </cell>
          <cell r="L231">
            <v>9.145100517781382E-4</v>
          </cell>
          <cell r="M231">
            <v>8.2235451943889334E-4</v>
          </cell>
          <cell r="N231">
            <v>1.0169791842263738E-3</v>
          </cell>
          <cell r="O231">
            <v>1.1102506262986314E-3</v>
          </cell>
          <cell r="P231">
            <v>2.8765257735429658E-3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0.46878143478681999</v>
          </cell>
          <cell r="F232">
            <v>0.4692337017210762</v>
          </cell>
          <cell r="G232">
            <v>1.1255194651138168E-5</v>
          </cell>
          <cell r="H232">
            <v>2.6128823303043177E-3</v>
          </cell>
          <cell r="I232">
            <v>2.0319092200309029E-3</v>
          </cell>
          <cell r="J232">
            <v>1.3249350994074189E-3</v>
          </cell>
          <cell r="K232">
            <v>9.1761161235522776E-4</v>
          </cell>
          <cell r="L232">
            <v>3.1401202992483124E-4</v>
          </cell>
          <cell r="M232">
            <v>2.1881950764330099E-4</v>
          </cell>
          <cell r="N232">
            <v>1.0258642972135544E-2</v>
          </cell>
          <cell r="O232">
            <v>2.5826958569184451E-4</v>
          </cell>
          <cell r="P232">
            <v>8.3304146707742369E-4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4.5573213024223457E-4</v>
          </cell>
          <cell r="K233">
            <v>6.8461273625407661E-4</v>
          </cell>
          <cell r="L233">
            <v>1.0159538534634125</v>
          </cell>
          <cell r="M233">
            <v>1.5587111578154984</v>
          </cell>
          <cell r="N233">
            <v>1.3185769346887863</v>
          </cell>
          <cell r="O233">
            <v>1.5434310554522217</v>
          </cell>
          <cell r="P233">
            <v>1.5365506482923401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1.2525327008017036E-3</v>
          </cell>
          <cell r="K234">
            <v>3.2706427289230879E-3</v>
          </cell>
          <cell r="L234">
            <v>6.238148293058364E-2</v>
          </cell>
          <cell r="M234">
            <v>1.6977546873721625</v>
          </cell>
          <cell r="N234">
            <v>10.467731375595374</v>
          </cell>
          <cell r="O234">
            <v>11.346507817546589</v>
          </cell>
          <cell r="P234">
            <v>16.210920246701516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5.2920581566330022E-3</v>
          </cell>
          <cell r="I235">
            <v>1.1338610952495842E-2</v>
          </cell>
          <cell r="J235">
            <v>1.3883859095337247E-2</v>
          </cell>
          <cell r="K235">
            <v>1.3061855226554956E-2</v>
          </cell>
          <cell r="L235">
            <v>4.6421277128754286E-5</v>
          </cell>
          <cell r="M235">
            <v>6.2133905301457981E-5</v>
          </cell>
          <cell r="N235">
            <v>6.7954012117331722E-5</v>
          </cell>
          <cell r="O235">
            <v>7.449656501316512E-5</v>
          </cell>
          <cell r="P235">
            <v>1.1344330119654747E-4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I236">
            <v>0.29316309752908659</v>
          </cell>
          <cell r="J236">
            <v>0.19778306776235619</v>
          </cell>
          <cell r="K236">
            <v>0.14220990307422673</v>
          </cell>
          <cell r="L236">
            <v>8.9403649964511944E-2</v>
          </cell>
          <cell r="M236">
            <v>8.1464375363288558E-2</v>
          </cell>
          <cell r="N236">
            <v>7.7671915895215479E-2</v>
          </cell>
          <cell r="O236">
            <v>8.1659911831606688E-2</v>
          </cell>
          <cell r="P236">
            <v>4.5982121442116219E-2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9.4429801777632591E-3</v>
          </cell>
          <cell r="K237">
            <v>1.0219223221573445E-2</v>
          </cell>
          <cell r="L237">
            <v>0.17786768007604237</v>
          </cell>
          <cell r="M237">
            <v>6.5510032187331105E-2</v>
          </cell>
          <cell r="N237">
            <v>8.1634629103129561E-2</v>
          </cell>
          <cell r="O237">
            <v>6.1667269641785816E-2</v>
          </cell>
          <cell r="P237">
            <v>5.474070297286323E-2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0.34127997805513988</v>
          </cell>
          <cell r="I238">
            <v>1.2719934834769901</v>
          </cell>
          <cell r="J238">
            <v>10.792662932942553</v>
          </cell>
          <cell r="K238">
            <v>14.4000003670385</v>
          </cell>
          <cell r="L238">
            <v>17.999941254365126</v>
          </cell>
          <cell r="M238">
            <v>17.658662942751974</v>
          </cell>
          <cell r="N238">
            <v>16.727952116165824</v>
          </cell>
          <cell r="O238">
            <v>6.7471915111490031</v>
          </cell>
          <cell r="P238">
            <v>4.2682135769075771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2.5369748474756746E-5</v>
          </cell>
          <cell r="I239">
            <v>2.1222896677678007E-4</v>
          </cell>
          <cell r="J239">
            <v>3.3554918446532698</v>
          </cell>
          <cell r="K239">
            <v>3.7453948148288156</v>
          </cell>
          <cell r="L239">
            <v>3.745439475180119</v>
          </cell>
          <cell r="M239">
            <v>3.7454433415724817</v>
          </cell>
          <cell r="N239">
            <v>3.7454481597574421</v>
          </cell>
          <cell r="O239">
            <v>3.7454530332275544</v>
          </cell>
          <cell r="P239">
            <v>3.7454720008404685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3.2495940962026998E-4</v>
          </cell>
          <cell r="F240">
            <v>2.7921126956781899E-4</v>
          </cell>
          <cell r="G240">
            <v>1.7453236197648999E-4</v>
          </cell>
          <cell r="H240">
            <v>4.8459550484732704E-3</v>
          </cell>
          <cell r="I240">
            <v>9.7402873325262498E-3</v>
          </cell>
          <cell r="J240">
            <v>3.8188438900378101E-3</v>
          </cell>
          <cell r="K240">
            <v>6.1697607167522303E-3</v>
          </cell>
          <cell r="L240">
            <v>1.69080668764983</v>
          </cell>
          <cell r="M240">
            <v>1.50883241423703</v>
          </cell>
          <cell r="N240">
            <v>1.3464771945496801</v>
          </cell>
          <cell r="O240">
            <v>1.2028102867299799</v>
          </cell>
          <cell r="P240">
            <v>1.07321948168808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5.3030850721298499</v>
          </cell>
          <cell r="I241">
            <v>18.5223623436748</v>
          </cell>
          <cell r="J241">
            <v>38.627358353129402</v>
          </cell>
          <cell r="K241">
            <v>68.6799492065484</v>
          </cell>
          <cell r="L241">
            <v>93.872758431636797</v>
          </cell>
          <cell r="M241">
            <v>93.872784808117203</v>
          </cell>
          <cell r="N241">
            <v>94.928513227331095</v>
          </cell>
          <cell r="O241">
            <v>96.636580820070705</v>
          </cell>
          <cell r="P241">
            <v>98.328568338297003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5.3030850721298499</v>
          </cell>
          <cell r="I242">
            <v>18.5223623436748</v>
          </cell>
          <cell r="J242">
            <v>38.627358353129402</v>
          </cell>
          <cell r="K242">
            <v>68.6799492065484</v>
          </cell>
          <cell r="L242">
            <v>93.872758431636797</v>
          </cell>
          <cell r="M242">
            <v>93.872784808117203</v>
          </cell>
          <cell r="N242">
            <v>94.928513227331095</v>
          </cell>
          <cell r="O242">
            <v>96.636580820070705</v>
          </cell>
          <cell r="P242">
            <v>98.328568338297003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0.54176446425018387</v>
          </cell>
          <cell r="F243">
            <v>0.20410962674550154</v>
          </cell>
          <cell r="G243">
            <v>1.7276254537026068</v>
          </cell>
          <cell r="H243">
            <v>1.1030202910062878</v>
          </cell>
          <cell r="I243">
            <v>10.907282155520406</v>
          </cell>
          <cell r="J243">
            <v>18.06394345400907</v>
          </cell>
          <cell r="K243">
            <v>18.775962171682774</v>
          </cell>
          <cell r="L243">
            <v>30.344182620034836</v>
          </cell>
          <cell r="M243">
            <v>30.774204216537363</v>
          </cell>
          <cell r="N243">
            <v>32.089301742792664</v>
          </cell>
          <cell r="O243">
            <v>32.263138751207897</v>
          </cell>
          <cell r="P243">
            <v>32.961472011613161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3.3533267319775961E-2</v>
          </cell>
          <cell r="K244">
            <v>0.10439290470472251</v>
          </cell>
          <cell r="L244">
            <v>0.28055314108915624</v>
          </cell>
          <cell r="M244">
            <v>0.24893650581189444</v>
          </cell>
          <cell r="N244">
            <v>0.23834526166557388</v>
          </cell>
          <cell r="O244">
            <v>0.26509438070024394</v>
          </cell>
          <cell r="P244">
            <v>0.26796053142308274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6.9803186378913668E-2</v>
          </cell>
          <cell r="K245">
            <v>0.10096186599545758</v>
          </cell>
          <cell r="L245">
            <v>5.7257092083364484E-2</v>
          </cell>
          <cell r="M245">
            <v>4.6994622781835603E-2</v>
          </cell>
          <cell r="N245">
            <v>5.402571346948818E-2</v>
          </cell>
          <cell r="O245">
            <v>5.274312412623787E-2</v>
          </cell>
          <cell r="P245">
            <v>9.7155233020000092E-2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7.2039593632913764E-3</v>
          </cell>
          <cell r="F246">
            <v>2.7194591640324693E-2</v>
          </cell>
          <cell r="G246">
            <v>2.6887819545678801E-2</v>
          </cell>
          <cell r="H246">
            <v>0.59732464318298106</v>
          </cell>
          <cell r="I246">
            <v>10.90483718974272</v>
          </cell>
          <cell r="J246">
            <v>17.95772519119242</v>
          </cell>
          <cell r="K246">
            <v>18.56731372847932</v>
          </cell>
          <cell r="L246">
            <v>29.634689422224103</v>
          </cell>
          <cell r="M246">
            <v>29.707909817096912</v>
          </cell>
          <cell r="N246">
            <v>29.799506158783029</v>
          </cell>
          <cell r="O246">
            <v>29.801329950521485</v>
          </cell>
          <cell r="P246">
            <v>29.74888532817457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8.3539255686369232E-2</v>
          </cell>
          <cell r="F247">
            <v>8.361985197337124E-2</v>
          </cell>
          <cell r="G247">
            <v>2.0057334057797545E-6</v>
          </cell>
          <cell r="H247">
            <v>4.6562903065679553E-4</v>
          </cell>
          <cell r="I247">
            <v>3.6209664305678931E-4</v>
          </cell>
          <cell r="J247">
            <v>2.3611022925337349E-4</v>
          </cell>
          <cell r="K247">
            <v>1.6352309502227794E-4</v>
          </cell>
          <cell r="L247">
            <v>5.5958554050707198E-5</v>
          </cell>
          <cell r="M247">
            <v>3.8994758413357547E-5</v>
          </cell>
          <cell r="N247">
            <v>1.8281427860600567E-3</v>
          </cell>
          <cell r="O247">
            <v>4.6024964629700579E-5</v>
          </cell>
          <cell r="P247">
            <v>1.4845226144072059E-4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1.0757984401332467E-3</v>
          </cell>
          <cell r="K248">
            <v>1.6278366787614612E-3</v>
          </cell>
          <cell r="L248">
            <v>1.3266788104411131E-3</v>
          </cell>
          <cell r="M248">
            <v>2.1877422805755662E-3</v>
          </cell>
          <cell r="N248">
            <v>3.5924379527718986E-2</v>
          </cell>
          <cell r="O248">
            <v>3.6823211769181053E-3</v>
          </cell>
          <cell r="P248">
            <v>1.3009283433141046E-2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0.45102124920052278</v>
          </cell>
          <cell r="F249">
            <v>9.3295183131805418E-2</v>
          </cell>
          <cell r="G249">
            <v>1.7007356284235222</v>
          </cell>
          <cell r="H249">
            <v>0.50523001879264973</v>
          </cell>
          <cell r="I249">
            <v>2.0828691346204248E-3</v>
          </cell>
          <cell r="J249">
            <v>1.3694277367486784E-3</v>
          </cell>
          <cell r="K249">
            <v>1.2207414267238748E-3</v>
          </cell>
          <cell r="L249">
            <v>6.7872441495037681E-4</v>
          </cell>
          <cell r="M249">
            <v>1.2808456758459962E-3</v>
          </cell>
          <cell r="N249">
            <v>1.7986578738373293E-2</v>
          </cell>
          <cell r="O249">
            <v>1.5073004089147222E-3</v>
          </cell>
          <cell r="P249">
            <v>5.0413114294618E-3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4.9647078221191271E-5</v>
          </cell>
          <cell r="K250">
            <v>5.499708768574981E-5</v>
          </cell>
          <cell r="L250">
            <v>3.3389256117309203E-2</v>
          </cell>
          <cell r="M250">
            <v>0.2509965192357822</v>
          </cell>
          <cell r="N250">
            <v>1.5052993318182586</v>
          </cell>
          <cell r="O250">
            <v>1.6279334666717018</v>
          </cell>
          <cell r="P250">
            <v>2.3207467763651954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1.5082563358016841E-4</v>
          </cell>
          <cell r="K251">
            <v>2.2657421509361111E-4</v>
          </cell>
          <cell r="L251">
            <v>0.33623234674146341</v>
          </cell>
          <cell r="M251">
            <v>0.51585916889608252</v>
          </cell>
          <cell r="N251">
            <v>0.43638617600414636</v>
          </cell>
          <cell r="O251">
            <v>0.51080218263775978</v>
          </cell>
          <cell r="P251">
            <v>0.50852509550627545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4.0477806904984392</v>
          </cell>
          <cell r="F252">
            <v>4.587559599016978</v>
          </cell>
          <cell r="G252">
            <v>4.3773231798064165</v>
          </cell>
          <cell r="H252">
            <v>4.5058423025410939</v>
          </cell>
          <cell r="I252">
            <v>4.9106621445537124</v>
          </cell>
          <cell r="J252">
            <v>6.6921229545541321</v>
          </cell>
          <cell r="K252">
            <v>6.6921329323059675</v>
          </cell>
          <cell r="L252">
            <v>6.6921402724736172</v>
          </cell>
          <cell r="M252">
            <v>6.6921893157054724</v>
          </cell>
          <cell r="N252">
            <v>6.6924184629315553</v>
          </cell>
          <cell r="O252">
            <v>7.345386019751615</v>
          </cell>
          <cell r="P252">
            <v>7.3483322296884435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37.521184656519623</v>
          </cell>
          <cell r="F253">
            <v>29.939032794884607</v>
          </cell>
          <cell r="G253">
            <v>36.11880415253804</v>
          </cell>
          <cell r="H253">
            <v>26.29586799615463</v>
          </cell>
          <cell r="I253">
            <v>13.819355291192789</v>
          </cell>
          <cell r="J253">
            <v>8.6463294023258292</v>
          </cell>
          <cell r="K253">
            <v>4.6998252410148149</v>
          </cell>
          <cell r="L253">
            <v>2.9089036439786531</v>
          </cell>
          <cell r="M253">
            <v>2.7016956033733144</v>
          </cell>
          <cell r="N253">
            <v>2.6328145799293563</v>
          </cell>
          <cell r="O253">
            <v>2.6685881048036517</v>
          </cell>
          <cell r="P253">
            <v>2.6099624550001335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0.91827294889246858</v>
          </cell>
          <cell r="K254">
            <v>0.76594123748361531</v>
          </cell>
          <cell r="L254">
            <v>0.14624554833337317</v>
          </cell>
          <cell r="M254">
            <v>0.25525834529212765</v>
          </cell>
          <cell r="N254">
            <v>0.28701042031398444</v>
          </cell>
          <cell r="O254">
            <v>0.12952723978054678</v>
          </cell>
          <cell r="P254">
            <v>0.10153916522250946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9.6794136142165144</v>
          </cell>
          <cell r="F255">
            <v>9.8830706226455476</v>
          </cell>
          <cell r="G255">
            <v>9.1600967058219585</v>
          </cell>
          <cell r="H255">
            <v>9.9812671086367306</v>
          </cell>
          <cell r="I255">
            <v>9.9604526076512609</v>
          </cell>
          <cell r="J255">
            <v>14.462816355061126</v>
          </cell>
          <cell r="K255">
            <v>15.848990907594178</v>
          </cell>
          <cell r="L255">
            <v>17.096546992696382</v>
          </cell>
          <cell r="M255">
            <v>18.375798316968016</v>
          </cell>
          <cell r="N255">
            <v>19.633826911520494</v>
          </cell>
          <cell r="O255">
            <v>19.654912734149569</v>
          </cell>
          <cell r="P255">
            <v>19.660254397225504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0.34127997805513999</v>
          </cell>
          <cell r="I256">
            <v>1.2719934834769899</v>
          </cell>
          <cell r="J256">
            <v>10.7926629329426</v>
          </cell>
          <cell r="K256">
            <v>14.4000003670385</v>
          </cell>
          <cell r="L256">
            <v>17.999941254365101</v>
          </cell>
          <cell r="M256">
            <v>17.658662942751999</v>
          </cell>
          <cell r="N256">
            <v>16.727952116165799</v>
          </cell>
          <cell r="O256">
            <v>6.7471915111490004</v>
          </cell>
          <cell r="P256">
            <v>4.2682135769075797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2.53697484747568E-5</v>
          </cell>
          <cell r="I257">
            <v>2.1222896677678001E-4</v>
          </cell>
          <cell r="J257">
            <v>3.3554918446532702</v>
          </cell>
          <cell r="K257">
            <v>3.7453948148288099</v>
          </cell>
          <cell r="L257">
            <v>3.7454394751801199</v>
          </cell>
          <cell r="M257">
            <v>3.7454433415724799</v>
          </cell>
          <cell r="N257">
            <v>3.7454481597574398</v>
          </cell>
          <cell r="O257">
            <v>3.74545303322755</v>
          </cell>
          <cell r="P257">
            <v>3.7454720008404698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1.70458759601686E-3</v>
          </cell>
          <cell r="K258">
            <v>1.04561239174885E-3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1.75739555372737E-2</v>
          </cell>
          <cell r="E4">
            <v>1.8025750286656001E-2</v>
          </cell>
          <cell r="F4">
            <v>4.7786177535297202E-3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4.352570457407696E-3</v>
          </cell>
          <cell r="E5">
            <v>3.575425491728615E-3</v>
          </cell>
          <cell r="F5">
            <v>5.9431678481778097E-4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3.115949563346412E-4</v>
          </cell>
          <cell r="E6">
            <v>3.1960550153645412E-4</v>
          </cell>
          <cell r="F6">
            <v>8.4727265133505717E-5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8.3573295797518472E-5</v>
          </cell>
          <cell r="E7">
            <v>6.6860321384425197E-5</v>
          </cell>
          <cell r="F7">
            <v>1.0664544710441796E-5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3.4422430039271399</v>
          </cell>
          <cell r="E8">
            <v>2.5856393067823911</v>
          </cell>
          <cell r="F8">
            <v>3.540300751698843</v>
          </cell>
          <cell r="G8">
            <v>3.2826949556586928</v>
          </cell>
          <cell r="H8">
            <v>3.0534651278830713</v>
          </cell>
          <cell r="I8">
            <v>2.9838646047973429</v>
          </cell>
          <cell r="J8">
            <v>0.74065062657873293</v>
          </cell>
          <cell r="K8">
            <v>0.16421350771159299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6.3000159468486689E-3</v>
          </cell>
          <cell r="E9">
            <v>4.7383569655749429E-3</v>
          </cell>
          <cell r="F9">
            <v>6.5918897782315643E-3</v>
          </cell>
          <cell r="G9">
            <v>6.3885623877951271E-3</v>
          </cell>
          <cell r="H9">
            <v>6.250644200773663E-3</v>
          </cell>
          <cell r="I9">
            <v>6.2272541561088366E-3</v>
          </cell>
          <cell r="J9">
            <v>1.6155442773256004E-3</v>
          </cell>
          <cell r="K9">
            <v>3.6458353658478775E-4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6.1032677374594557E-2</v>
          </cell>
          <cell r="E10">
            <v>4.584466855997138E-2</v>
          </cell>
          <cell r="F10">
            <v>6.277128992373833E-2</v>
          </cell>
          <cell r="G10">
            <v>5.8203811270544241E-2</v>
          </cell>
          <cell r="H10">
            <v>5.4139452622040132E-2</v>
          </cell>
          <cell r="I10">
            <v>5.2905400794279085E-2</v>
          </cell>
          <cell r="J10">
            <v>1.3132103308133556E-2</v>
          </cell>
          <cell r="K10">
            <v>2.9115870161629974E-3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2.7592785756600101E-6</v>
          </cell>
          <cell r="F11">
            <v>5.0648116643551602E-5</v>
          </cell>
          <cell r="G11">
            <v>7.8261158802589298E-5</v>
          </cell>
          <cell r="H11">
            <v>1.02174624793062E-4</v>
          </cell>
          <cell r="I11">
            <v>3.97385505719569E-5</v>
          </cell>
          <cell r="J11">
            <v>1.84234729964638E-5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1.2198887525090781E-4</v>
          </cell>
          <cell r="F12">
            <v>1.2215925278241468E-4</v>
          </cell>
          <cell r="G12">
            <v>1.2254782931347949E-4</v>
          </cell>
          <cell r="H12">
            <v>1.2246384625288627E-4</v>
          </cell>
          <cell r="I12">
            <v>1.2243124054342266E-4</v>
          </cell>
          <cell r="J12">
            <v>3.9019949025822975E-5</v>
          </cell>
          <cell r="K12">
            <v>8.773027623873499E-6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3.4400612582524069E-4</v>
          </cell>
          <cell r="E13">
            <v>4.2129749613737761E-3</v>
          </cell>
          <cell r="F13">
            <v>5.7493561122292517E-3</v>
          </cell>
          <cell r="G13">
            <v>6.0213991701949347E-3</v>
          </cell>
          <cell r="H13">
            <v>7.0945068060114976E-3</v>
          </cell>
          <cell r="I13">
            <v>4.4273709025906454E-3</v>
          </cell>
          <cell r="J13">
            <v>4.1321686255654713E-3</v>
          </cell>
          <cell r="K13">
            <v>1.8346868880605314E-3</v>
          </cell>
          <cell r="L13">
            <v>1.1933119522034725E-2</v>
          </cell>
          <cell r="M13">
            <v>2.0694188997142808E-2</v>
          </cell>
          <cell r="N13">
            <v>2.4854906885986853E-2</v>
          </cell>
          <cell r="O13">
            <v>3.0461008526522067E-2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3.4400612582524069E-4</v>
          </cell>
          <cell r="E14">
            <v>4.2129749613737761E-3</v>
          </cell>
          <cell r="F14">
            <v>5.7493561122292517E-3</v>
          </cell>
          <cell r="G14">
            <v>6.0213991701949347E-3</v>
          </cell>
          <cell r="H14">
            <v>7.0945068060114976E-3</v>
          </cell>
          <cell r="I14">
            <v>4.4273709025906454E-3</v>
          </cell>
          <cell r="J14">
            <v>4.1321686255654713E-3</v>
          </cell>
          <cell r="K14">
            <v>1.8346868880605314E-3</v>
          </cell>
          <cell r="L14">
            <v>1.1933119522034725E-2</v>
          </cell>
          <cell r="M14">
            <v>2.0694188997142808E-2</v>
          </cell>
          <cell r="N14">
            <v>2.4854906885986853E-2</v>
          </cell>
          <cell r="O14">
            <v>3.0461008526522067E-2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4.2011854684431297E-4</v>
          </cell>
          <cell r="F15">
            <v>1.8978338548335599E-4</v>
          </cell>
          <cell r="G15">
            <v>3.8310737190883E-4</v>
          </cell>
          <cell r="H15">
            <v>5.1394811249361497E-4</v>
          </cell>
          <cell r="J15">
            <v>2.9838774665405098E-4</v>
          </cell>
          <cell r="L15">
            <v>1.63062060942217E-3</v>
          </cell>
          <cell r="M15">
            <v>1.4745142727281199E-3</v>
          </cell>
          <cell r="N15">
            <v>1.1505787007682E-3</v>
          </cell>
          <cell r="O15">
            <v>1.96590187837409E-3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2.5932476056739102E-5</v>
          </cell>
          <cell r="E16">
            <v>4.4026101462635281E-4</v>
          </cell>
          <cell r="F16">
            <v>6.0330931026119315E-4</v>
          </cell>
          <cell r="G16">
            <v>8.5990563229597003E-4</v>
          </cell>
          <cell r="H16">
            <v>1.0242990303952247E-3</v>
          </cell>
          <cell r="I16">
            <v>6.3987897232206019E-4</v>
          </cell>
          <cell r="J16">
            <v>6.0382087360045047E-4</v>
          </cell>
          <cell r="K16">
            <v>2.4964838516634212E-4</v>
          </cell>
          <cell r="L16">
            <v>1.7904954010327411E-3</v>
          </cell>
          <cell r="M16">
            <v>3.104610532531157E-3</v>
          </cell>
          <cell r="N16">
            <v>3.7360618225305365E-3</v>
          </cell>
          <cell r="O16">
            <v>4.5880442746402076E-3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2.5825962861172197E-3</v>
          </cell>
          <cell r="E17">
            <v>1.5994851764910577E-2</v>
          </cell>
          <cell r="F17">
            <v>2.1315761354266858</v>
          </cell>
          <cell r="G17">
            <v>1.5494892046201558</v>
          </cell>
          <cell r="H17">
            <v>0.48648176396572002</v>
          </cell>
          <cell r="I17">
            <v>0.70318828890021801</v>
          </cell>
          <cell r="J17">
            <v>2.4681898614765365</v>
          </cell>
          <cell r="K17">
            <v>2.7237539104214323</v>
          </cell>
          <cell r="L17">
            <v>2.8127222465021586</v>
          </cell>
          <cell r="M17">
            <v>2.9107531550252874</v>
          </cell>
          <cell r="N17">
            <v>3.0144187370608733</v>
          </cell>
          <cell r="O17">
            <v>3.1323891788064095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9.6104557492896949E-3</v>
          </cell>
          <cell r="E18">
            <v>5.8762360471235793E-2</v>
          </cell>
          <cell r="F18">
            <v>7.5952811269075546</v>
          </cell>
          <cell r="G18">
            <v>5.5202154954261315</v>
          </cell>
          <cell r="H18">
            <v>1.5953650442414105</v>
          </cell>
          <cell r="I18">
            <v>2.2666013119669373</v>
          </cell>
          <cell r="J18">
            <v>7.5309410882633117</v>
          </cell>
          <cell r="K18">
            <v>8.1720699557371219</v>
          </cell>
          <cell r="L18">
            <v>8.286987150276067</v>
          </cell>
          <cell r="M18">
            <v>8.5758108619921174</v>
          </cell>
          <cell r="N18">
            <v>8.8812357390211716</v>
          </cell>
          <cell r="O18">
            <v>9.2288063304911852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1.89162666751658E-4</v>
          </cell>
          <cell r="F19">
            <v>3.9804663363842203E-2</v>
          </cell>
          <cell r="G19">
            <v>1.5683715099276701E-5</v>
          </cell>
          <cell r="H19">
            <v>9.1934533384903008E-3</v>
          </cell>
          <cell r="I19">
            <v>5.8528043158469203E-3</v>
          </cell>
          <cell r="J19">
            <v>4.42152623322562E-2</v>
          </cell>
          <cell r="K19">
            <v>2.3509159199202101E-2</v>
          </cell>
          <cell r="L19">
            <v>3.8060779881775697E-2</v>
          </cell>
          <cell r="M19">
            <v>4.7317995037745801E-2</v>
          </cell>
          <cell r="N19">
            <v>2.6907697372181901E-2</v>
          </cell>
          <cell r="O19">
            <v>4.3384075060576399E-2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5.1921160303158226E-5</v>
          </cell>
          <cell r="E20">
            <v>3.0108646732307845E-4</v>
          </cell>
          <cell r="F20">
            <v>4.0098278294341635E-2</v>
          </cell>
          <cell r="G20">
            <v>2.9220206143531567E-2</v>
          </cell>
          <cell r="H20">
            <v>9.1975016674721924E-3</v>
          </cell>
          <cell r="I20">
            <v>1.3297204750397374E-2</v>
          </cell>
          <cell r="J20">
            <v>4.724998557412393E-2</v>
          </cell>
          <cell r="K20">
            <v>5.3348336339155693E-2</v>
          </cell>
          <cell r="L20">
            <v>5.5262326226501922E-2</v>
          </cell>
          <cell r="M20">
            <v>5.7188433721278929E-2</v>
          </cell>
          <cell r="N20">
            <v>5.9225189436706918E-2</v>
          </cell>
          <cell r="O20">
            <v>6.1542961559343155E-2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5.5463414776705966E-2</v>
          </cell>
          <cell r="E21">
            <v>0.10029948323594004</v>
          </cell>
          <cell r="F21">
            <v>9.8938383785528924E-2</v>
          </cell>
          <cell r="G21">
            <v>0.29577844411298521</v>
          </cell>
          <cell r="H21">
            <v>0.14765086082546119</v>
          </cell>
          <cell r="I21">
            <v>8.2521649612677619E-2</v>
          </cell>
          <cell r="J21">
            <v>1.2493382243949977E-2</v>
          </cell>
          <cell r="K21">
            <v>8.3951721323723173E-3</v>
          </cell>
          <cell r="L21">
            <v>3.8550165870705658E-2</v>
          </cell>
          <cell r="M21">
            <v>4.0246802904765948E-2</v>
          </cell>
          <cell r="N21">
            <v>3.3257029395503977E-2</v>
          </cell>
          <cell r="O21">
            <v>1.7514666148719934E-2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5.5463414776705966E-2</v>
          </cell>
          <cell r="E22">
            <v>0.10029948323594004</v>
          </cell>
          <cell r="F22">
            <v>9.8938383785528924E-2</v>
          </cell>
          <cell r="G22">
            <v>0.29577844411298521</v>
          </cell>
          <cell r="H22">
            <v>0.14765086082546119</v>
          </cell>
          <cell r="I22">
            <v>8.2521649612677619E-2</v>
          </cell>
          <cell r="J22">
            <v>1.2493382243949977E-2</v>
          </cell>
          <cell r="K22">
            <v>8.3951721323723173E-3</v>
          </cell>
          <cell r="L22">
            <v>3.8550165870705658E-2</v>
          </cell>
          <cell r="M22">
            <v>4.0246802904765948E-2</v>
          </cell>
          <cell r="N22">
            <v>3.3257029395503977E-2</v>
          </cell>
          <cell r="O22">
            <v>1.7514666148719934E-2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1.3508467301841701E-4</v>
          </cell>
          <cell r="F23">
            <v>1.74727102843904E-4</v>
          </cell>
          <cell r="G23">
            <v>1.7280880835337301E-2</v>
          </cell>
          <cell r="H23">
            <v>8.2061088518474998E-4</v>
          </cell>
          <cell r="J23">
            <v>7.7796506351668002E-4</v>
          </cell>
          <cell r="L23">
            <v>3.5996116364479598E-3</v>
          </cell>
          <cell r="M23">
            <v>5.7404556308886104E-4</v>
          </cell>
          <cell r="N23">
            <v>4.1342290235718798E-4</v>
          </cell>
          <cell r="O23">
            <v>8.0791255590456103E-4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4.8859811391360076E-3</v>
          </cell>
          <cell r="E24">
            <v>7.6022239713746101E-3</v>
          </cell>
          <cell r="F24">
            <v>7.4922182394314965E-3</v>
          </cell>
          <cell r="G24">
            <v>2.2482284500696684E-2</v>
          </cell>
          <cell r="H24">
            <v>1.5212743361595256E-2</v>
          </cell>
          <cell r="I24">
            <v>8.5798145812890896E-3</v>
          </cell>
          <cell r="J24">
            <v>1.2540184770588963E-3</v>
          </cell>
          <cell r="K24">
            <v>6.5098161124964662E-4</v>
          </cell>
          <cell r="L24">
            <v>4.0170022169185712E-3</v>
          </cell>
          <cell r="M24">
            <v>4.1735796917224148E-3</v>
          </cell>
          <cell r="N24">
            <v>3.4455732252660111E-3</v>
          </cell>
          <cell r="O24">
            <v>1.7946908394214764E-3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10.919121837121137</v>
          </cell>
          <cell r="E25">
            <v>12.586327081695085</v>
          </cell>
          <cell r="F25">
            <v>28.271907522832041</v>
          </cell>
          <cell r="G25">
            <v>39.970069989205996</v>
          </cell>
          <cell r="H25">
            <v>55.65964695601452</v>
          </cell>
          <cell r="I25">
            <v>69.40331710676854</v>
          </cell>
          <cell r="J25">
            <v>82.151161596543972</v>
          </cell>
          <cell r="K25">
            <v>86.882119215872621</v>
          </cell>
          <cell r="L25">
            <v>86.551195574551357</v>
          </cell>
          <cell r="M25">
            <v>87.526034568324604</v>
          </cell>
          <cell r="N25">
            <v>87.18088112066215</v>
          </cell>
          <cell r="O25">
            <v>88.927751559191819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0.16818401229459501</v>
          </cell>
          <cell r="I26">
            <v>0.75075165999540205</v>
          </cell>
          <cell r="J26">
            <v>0.80303166513006197</v>
          </cell>
          <cell r="K26">
            <v>0.83903173147312704</v>
          </cell>
          <cell r="L26">
            <v>0.86559004477433799</v>
          </cell>
          <cell r="M26">
            <v>0.88992762586622198</v>
          </cell>
          <cell r="N26">
            <v>0.88897971326738601</v>
          </cell>
          <cell r="O26">
            <v>0.86674325857012502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2.2452242657313722E-2</v>
          </cell>
          <cell r="E27">
            <v>9.486803559617004E-3</v>
          </cell>
          <cell r="F27">
            <v>1.4331674058030838E-2</v>
          </cell>
          <cell r="G27">
            <v>6.5641026984650267E-3</v>
          </cell>
          <cell r="H27">
            <v>3.9611684885791876</v>
          </cell>
          <cell r="I27">
            <v>0.38760386318953349</v>
          </cell>
          <cell r="J27">
            <v>2.7732744803347962</v>
          </cell>
          <cell r="K27">
            <v>0.37709781295160344</v>
          </cell>
          <cell r="L27">
            <v>0.34635450893551284</v>
          </cell>
          <cell r="M27">
            <v>0.38540375539533778</v>
          </cell>
          <cell r="N27">
            <v>0.55503306397364827</v>
          </cell>
          <cell r="O27">
            <v>0.63654421997030763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3.7868964683673765</v>
          </cell>
          <cell r="E28">
            <v>0.10411641978474341</v>
          </cell>
          <cell r="F28">
            <v>2.3348981610632453</v>
          </cell>
          <cell r="G28">
            <v>10.507164837412205</v>
          </cell>
          <cell r="H28">
            <v>21.218984921244676</v>
          </cell>
          <cell r="I28">
            <v>35.623593700616205</v>
          </cell>
          <cell r="J28">
            <v>42.549642361271516</v>
          </cell>
          <cell r="K28">
            <v>48.271168586914499</v>
          </cell>
          <cell r="L28">
            <v>47.12078490039729</v>
          </cell>
          <cell r="M28">
            <v>47.253748836236703</v>
          </cell>
          <cell r="N28">
            <v>48.001759309830554</v>
          </cell>
          <cell r="O28">
            <v>49.885256827513416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2.5354452948361708</v>
          </cell>
          <cell r="E29">
            <v>8.4281255984390499E-2</v>
          </cell>
          <cell r="F29">
            <v>1.2783882799095001</v>
          </cell>
          <cell r="G29">
            <v>3.6228717228801215</v>
          </cell>
          <cell r="H29">
            <v>5.0087701456037603</v>
          </cell>
          <cell r="I29">
            <v>11.940527687592246</v>
          </cell>
          <cell r="J29">
            <v>13.800348654679457</v>
          </cell>
          <cell r="K29">
            <v>16.572890432716129</v>
          </cell>
          <cell r="L29">
            <v>15.579775748345533</v>
          </cell>
          <cell r="M29">
            <v>16.172506073721742</v>
          </cell>
          <cell r="N29">
            <v>15.091584797359035</v>
          </cell>
          <cell r="O29">
            <v>14.757130457020681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4.5743278312602671</v>
          </cell>
          <cell r="E30">
            <v>12.388542995535371</v>
          </cell>
          <cell r="F30">
            <v>24.644356336580639</v>
          </cell>
          <cell r="G30">
            <v>25.833519522799705</v>
          </cell>
          <cell r="H30">
            <v>25.638957609465923</v>
          </cell>
          <cell r="I30">
            <v>22.202343516200663</v>
          </cell>
          <cell r="J30">
            <v>23.830979954150315</v>
          </cell>
          <cell r="K30">
            <v>22.499982781593644</v>
          </cell>
          <cell r="L30">
            <v>24.369913694562342</v>
          </cell>
          <cell r="M30">
            <v>24.60433532856317</v>
          </cell>
          <cell r="N30">
            <v>24.421528287158115</v>
          </cell>
          <cell r="O30">
            <v>24.515591534367996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4.6977857963557218E-2</v>
          </cell>
          <cell r="E31">
            <v>0.1860518498889604</v>
          </cell>
          <cell r="F31">
            <v>1.1667891508059562</v>
          </cell>
          <cell r="G31">
            <v>2.8563254928458717</v>
          </cell>
          <cell r="H31">
            <v>8.41276583351112</v>
          </cell>
          <cell r="I31">
            <v>6.541789435001367</v>
          </cell>
          <cell r="J31">
            <v>6.7792711777702301</v>
          </cell>
          <cell r="K31">
            <v>2.5038469439522841</v>
          </cell>
          <cell r="L31">
            <v>1.3387043884084986</v>
          </cell>
          <cell r="M31">
            <v>6.6403274343272603E-2</v>
          </cell>
          <cell r="N31">
            <v>6.0397875278128343E-2</v>
          </cell>
          <cell r="O31">
            <v>3.6839683557442528E-2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4.6977857963557218E-2</v>
          </cell>
          <cell r="E32">
            <v>0.1860518498889604</v>
          </cell>
          <cell r="F32">
            <v>1.1667891508059562</v>
          </cell>
          <cell r="G32">
            <v>2.8563254928458717</v>
          </cell>
          <cell r="H32">
            <v>8.41276583351112</v>
          </cell>
          <cell r="I32">
            <v>6.541789435001367</v>
          </cell>
          <cell r="J32">
            <v>6.7792711777702301</v>
          </cell>
          <cell r="K32">
            <v>2.5038469439522841</v>
          </cell>
          <cell r="L32">
            <v>1.3387043884084986</v>
          </cell>
          <cell r="M32">
            <v>6.6403274343272603E-2</v>
          </cell>
          <cell r="N32">
            <v>6.0397875278128343E-2</v>
          </cell>
          <cell r="O32">
            <v>3.6839683557442528E-2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2.2398873453936198E-3</v>
          </cell>
          <cell r="F33">
            <v>6.9008551839264604E-2</v>
          </cell>
          <cell r="G33">
            <v>0.13394195238668199</v>
          </cell>
          <cell r="H33">
            <v>0.43913852024646099</v>
          </cell>
          <cell r="J33">
            <v>0.205745275058454</v>
          </cell>
          <cell r="L33">
            <v>4.88302873041892E-3</v>
          </cell>
          <cell r="M33">
            <v>1.4320963190268001E-3</v>
          </cell>
          <cell r="N33">
            <v>1.0280832758536101E-3</v>
          </cell>
          <cell r="O33">
            <v>1.0918025880898899E-3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4.0687204216322452E-3</v>
          </cell>
          <cell r="E34">
            <v>1.2812987631494289E-2</v>
          </cell>
          <cell r="F34">
            <v>8.0227109625720314E-2</v>
          </cell>
          <cell r="G34">
            <v>0.19645918395458828</v>
          </cell>
          <cell r="H34">
            <v>0.57856191350930242</v>
          </cell>
          <cell r="I34">
            <v>0.44995656983125032</v>
          </cell>
          <cell r="J34">
            <v>0.46907973414411824</v>
          </cell>
          <cell r="K34">
            <v>0.17216985066393359</v>
          </cell>
          <cell r="L34">
            <v>0.11530062835243107</v>
          </cell>
          <cell r="M34">
            <v>6.3149458682749005E-3</v>
          </cell>
          <cell r="N34">
            <v>5.7944797626944145E-3</v>
          </cell>
          <cell r="O34">
            <v>3.5510143876925585E-3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3.9987241223874434E-5</v>
          </cell>
          <cell r="E35">
            <v>4.3674847157375504E-3</v>
          </cell>
          <cell r="F35">
            <v>5.6615613948914024E-3</v>
          </cell>
          <cell r="G35">
            <v>7.6881188735547544E-3</v>
          </cell>
          <cell r="H35">
            <v>8.3501465945002296E-3</v>
          </cell>
          <cell r="I35">
            <v>5.1097071861142609E-3</v>
          </cell>
          <cell r="J35">
            <v>2.5398752134151745E-2</v>
          </cell>
          <cell r="K35">
            <v>2.0396151909421602E-2</v>
          </cell>
          <cell r="L35">
            <v>4.3078590952692376E-2</v>
          </cell>
          <cell r="M35">
            <v>2.8233318373558362E-3</v>
          </cell>
          <cell r="N35">
            <v>1.4608206388472364E-3</v>
          </cell>
          <cell r="O35">
            <v>1.4165659293077582E-3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3.9987241223874434E-5</v>
          </cell>
          <cell r="E36">
            <v>4.3674847157375504E-3</v>
          </cell>
          <cell r="F36">
            <v>5.6615613948914024E-3</v>
          </cell>
          <cell r="G36">
            <v>7.6881188735547544E-3</v>
          </cell>
          <cell r="H36">
            <v>8.3501465945002296E-3</v>
          </cell>
          <cell r="I36">
            <v>5.1097071861142609E-3</v>
          </cell>
          <cell r="J36">
            <v>2.5398752134151745E-2</v>
          </cell>
          <cell r="K36">
            <v>2.0396151909421602E-2</v>
          </cell>
          <cell r="L36">
            <v>4.3078590952692376E-2</v>
          </cell>
          <cell r="M36">
            <v>2.8233318373558362E-3</v>
          </cell>
          <cell r="N36">
            <v>1.4608206388472364E-3</v>
          </cell>
          <cell r="O36">
            <v>1.4165659293077582E-3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4.7098945370834601E-4</v>
          </cell>
          <cell r="F37">
            <v>1.6559908905465999E-4</v>
          </cell>
          <cell r="G37">
            <v>6.7124910920172802E-4</v>
          </cell>
          <cell r="H37">
            <v>4.8655145934115701E-4</v>
          </cell>
          <cell r="J37">
            <v>3.68643706529198E-3</v>
          </cell>
          <cell r="L37">
            <v>4.54352845158436E-3</v>
          </cell>
          <cell r="M37">
            <v>5.8330783251269302E-5</v>
          </cell>
          <cell r="N37">
            <v>5.17830366552951E-5</v>
          </cell>
          <cell r="O37">
            <v>7.2865307954498898E-5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1.5083422967932859E-6</v>
          </cell>
          <cell r="E38">
            <v>4.6621450168040892E-4</v>
          </cell>
          <cell r="F38">
            <v>6.0284902629404358E-4</v>
          </cell>
          <cell r="G38">
            <v>1.1328099960611752E-3</v>
          </cell>
          <cell r="H38">
            <v>1.2177446238144361E-3</v>
          </cell>
          <cell r="I38">
            <v>7.4454826264055409E-4</v>
          </cell>
          <cell r="J38">
            <v>3.8357881667762956E-3</v>
          </cell>
          <cell r="K38">
            <v>3.0848168909340607E-3</v>
          </cell>
          <cell r="L38">
            <v>6.521504437671603E-3</v>
          </cell>
          <cell r="M38">
            <v>3.9619725454394066E-4</v>
          </cell>
          <cell r="N38">
            <v>1.8776184617915002E-4</v>
          </cell>
          <cell r="O38">
            <v>1.8048558076485659E-4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8.4103139099863722E-2</v>
          </cell>
          <cell r="E39">
            <v>0.16478349995137712</v>
          </cell>
          <cell r="F39">
            <v>0.16962303023104031</v>
          </cell>
          <cell r="G39">
            <v>0.2219764282835473</v>
          </cell>
          <cell r="H39">
            <v>0.11431376516331468</v>
          </cell>
          <cell r="I39">
            <v>4.3093915967928532E-2</v>
          </cell>
          <cell r="J39">
            <v>1.7617130433140102E-2</v>
          </cell>
          <cell r="K39">
            <v>1.1170310555498598E-2</v>
          </cell>
          <cell r="L39">
            <v>1.0212446206094179</v>
          </cell>
          <cell r="M39">
            <v>2.1639453004075619</v>
          </cell>
          <cell r="N39">
            <v>2.0761494187496212</v>
          </cell>
          <cell r="O39">
            <v>2.0044306669662673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8.4103139099863722E-2</v>
          </cell>
          <cell r="E40">
            <v>0.16478349995137712</v>
          </cell>
          <cell r="F40">
            <v>0.16962303023104031</v>
          </cell>
          <cell r="G40">
            <v>0.2219764282835473</v>
          </cell>
          <cell r="H40">
            <v>0.11431376516331468</v>
          </cell>
          <cell r="I40">
            <v>4.3093915967928532E-2</v>
          </cell>
          <cell r="J40">
            <v>1.7617130433140102E-2</v>
          </cell>
          <cell r="K40">
            <v>1.1170310555498598E-2</v>
          </cell>
          <cell r="L40">
            <v>1.0212446206094179</v>
          </cell>
          <cell r="M40">
            <v>2.1639453004075619</v>
          </cell>
          <cell r="N40">
            <v>2.0761494187496212</v>
          </cell>
          <cell r="O40">
            <v>2.0044306669662673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5.5417841771609902E-4</v>
          </cell>
          <cell r="F41">
            <v>9.16023731555525E-4</v>
          </cell>
          <cell r="G41">
            <v>7.2085168750995396E-3</v>
          </cell>
          <cell r="H41">
            <v>1.2714611947295001E-3</v>
          </cell>
          <cell r="J41">
            <v>1.06523310623005E-3</v>
          </cell>
          <cell r="L41">
            <v>0.11417484478116301</v>
          </cell>
          <cell r="M41">
            <v>0.12898083712819799</v>
          </cell>
          <cell r="N41">
            <v>2.6407356106058402E-2</v>
          </cell>
          <cell r="O41">
            <v>7.0005478510548294E-2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7.2627006570058347E-3</v>
          </cell>
          <cell r="E42">
            <v>1.3005046582738929E-2</v>
          </cell>
          <cell r="F42">
            <v>1.3361079241912398E-2</v>
          </cell>
          <cell r="G42">
            <v>1.758342733213002E-2</v>
          </cell>
          <cell r="H42">
            <v>9.2868141640129655E-3</v>
          </cell>
          <cell r="I42">
            <v>4.4711897197412479E-3</v>
          </cell>
          <cell r="J42">
            <v>1.8085121218631729E-3</v>
          </cell>
          <cell r="K42">
            <v>8.9136747328318955E-4</v>
          </cell>
          <cell r="L42">
            <v>0.11474638132122843</v>
          </cell>
          <cell r="M42">
            <v>0.24315550997546539</v>
          </cell>
          <cell r="N42">
            <v>0.23336746662013197</v>
          </cell>
          <cell r="O42">
            <v>0.22539281580139944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2.7777974570076172E-5</v>
          </cell>
          <cell r="E43">
            <v>2.92271416632469E-3</v>
          </cell>
          <cell r="F43">
            <v>5.2803077059136823E-3</v>
          </cell>
          <cell r="G43">
            <v>2.2349273189419296</v>
          </cell>
          <cell r="H43">
            <v>1.7622564193896524</v>
          </cell>
          <cell r="I43">
            <v>1.0317983521704042</v>
          </cell>
          <cell r="J43">
            <v>8.869335655220531E-2</v>
          </cell>
          <cell r="K43">
            <v>7.2952570641263037E-2</v>
          </cell>
          <cell r="L43">
            <v>4.9779737633338685E-2</v>
          </cell>
          <cell r="M43">
            <v>3.7461649663614698E-3</v>
          </cell>
          <cell r="N43">
            <v>3.3407503778860562E-3</v>
          </cell>
          <cell r="O43">
            <v>2.2732144086479323E-3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2.7777974570076172E-5</v>
          </cell>
          <cell r="E44">
            <v>2.92271416632469E-3</v>
          </cell>
          <cell r="F44">
            <v>5.2803077059136823E-3</v>
          </cell>
          <cell r="G44">
            <v>2.2349273189419296</v>
          </cell>
          <cell r="H44">
            <v>1.7622564193896524</v>
          </cell>
          <cell r="I44">
            <v>1.0317983521704042</v>
          </cell>
          <cell r="J44">
            <v>8.869335655220531E-2</v>
          </cell>
          <cell r="K44">
            <v>7.2952570641263037E-2</v>
          </cell>
          <cell r="L44">
            <v>4.9779737633338685E-2</v>
          </cell>
          <cell r="M44">
            <v>3.7461649663614698E-3</v>
          </cell>
          <cell r="N44">
            <v>3.3407503778860562E-3</v>
          </cell>
          <cell r="O44">
            <v>2.2732144086479323E-3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2.2165350189361501E-4</v>
          </cell>
          <cell r="F45">
            <v>1.91579996289021E-4</v>
          </cell>
          <cell r="G45">
            <v>0.23780504929666199</v>
          </cell>
          <cell r="H45">
            <v>8.0617218644252198E-4</v>
          </cell>
          <cell r="J45">
            <v>9.1647409458726799E-3</v>
          </cell>
          <cell r="L45">
            <v>2.8179333274005401E-4</v>
          </cell>
          <cell r="M45">
            <v>6.1337662614324994E-5</v>
          </cell>
          <cell r="N45">
            <v>5.0398923894225001E-5</v>
          </cell>
          <cell r="O45">
            <v>8.4882116626113394E-5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2.1895290895293407E-4</v>
          </cell>
          <cell r="F46">
            <v>3.9540827174004738E-4</v>
          </cell>
          <cell r="G46">
            <v>0.22580381604993319</v>
          </cell>
          <cell r="H46">
            <v>0.18477203963397335</v>
          </cell>
          <cell r="I46">
            <v>0.10872189646414074</v>
          </cell>
          <cell r="J46">
            <v>9.2919359808982787E-3</v>
          </cell>
          <cell r="K46">
            <v>7.6691310915129561E-3</v>
          </cell>
          <cell r="L46">
            <v>5.2000630194234303E-3</v>
          </cell>
          <cell r="M46">
            <v>3.4298317634861317E-4</v>
          </cell>
          <cell r="N46">
            <v>3.0266240384225975E-4</v>
          </cell>
          <cell r="O46">
            <v>1.9626193616083867E-4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0.24504564204755463</v>
          </cell>
          <cell r="J47">
            <v>0.25423404837496577</v>
          </cell>
          <cell r="K47">
            <v>0.26341150897497889</v>
          </cell>
          <cell r="L47">
            <v>0.27583247849545556</v>
          </cell>
          <cell r="M47">
            <v>0.28822860119839633</v>
          </cell>
          <cell r="N47">
            <v>0.30059598541667315</v>
          </cell>
          <cell r="O47">
            <v>0.31288482995796951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9.7101146944540719</v>
          </cell>
          <cell r="J48">
            <v>10.081506601147233</v>
          </cell>
          <cell r="K48">
            <v>10.45300236978748</v>
          </cell>
          <cell r="L48">
            <v>10.945905752550978</v>
          </cell>
          <cell r="M48">
            <v>11.437823134954815</v>
          </cell>
          <cell r="N48">
            <v>11.928600083330299</v>
          </cell>
          <cell r="O48">
            <v>12.416260328746224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4.4024572479295899E-5</v>
          </cell>
          <cell r="E49">
            <v>5.4036278825085202E-5</v>
          </cell>
          <cell r="F49">
            <v>8.1113492760359298E-5</v>
          </cell>
          <cell r="G49">
            <v>1.35127676366895E-4</v>
          </cell>
          <cell r="H49">
            <v>1.33437025323893E-4</v>
          </cell>
          <cell r="I49">
            <v>1.3368402405094501E-4</v>
          </cell>
          <cell r="J49">
            <v>9.8666447458364598E-5</v>
          </cell>
          <cell r="K49">
            <v>1.49502462696906E-3</v>
          </cell>
          <cell r="L49">
            <v>9.7761125131782503E-4</v>
          </cell>
          <cell r="M49">
            <v>2.56866290164E-4</v>
          </cell>
          <cell r="N49">
            <v>2.63468348395285E-4</v>
          </cell>
          <cell r="O49">
            <v>2.6904646915276102E-4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2.0938270703444758E-3</v>
          </cell>
          <cell r="E50">
            <v>2.1478633491695612E-3</v>
          </cell>
          <cell r="F50">
            <v>2.22897684192992E-3</v>
          </cell>
          <cell r="G50">
            <v>2.3641045182968157E-3</v>
          </cell>
          <cell r="H50">
            <v>2.497541543620709E-3</v>
          </cell>
          <cell r="I50">
            <v>2.6312255676716528E-3</v>
          </cell>
          <cell r="J50">
            <v>2.7298920151300182E-3</v>
          </cell>
          <cell r="K50">
            <v>2.828750344368882E-3</v>
          </cell>
          <cell r="L50">
            <v>2.961914383026613E-3</v>
          </cell>
          <cell r="M50">
            <v>3.0952690362502241E-3</v>
          </cell>
          <cell r="N50">
            <v>3.228010516560343E-3</v>
          </cell>
          <cell r="O50">
            <v>3.3606687034211198E-3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1.3294056043809433E-4</v>
          </cell>
          <cell r="E51">
            <v>0.40903581572869996</v>
          </cell>
          <cell r="F51">
            <v>0.95751636603671475</v>
          </cell>
          <cell r="G51">
            <v>0.8508103757665203</v>
          </cell>
          <cell r="H51">
            <v>4.4506618468801609</v>
          </cell>
          <cell r="I51">
            <v>3.5552879404974811</v>
          </cell>
          <cell r="J51">
            <v>3.2848172174739134</v>
          </cell>
          <cell r="K51">
            <v>0.49480177156568972</v>
          </cell>
          <cell r="L51">
            <v>0.33616482552635052</v>
          </cell>
          <cell r="M51">
            <v>5.4418285220051805E-3</v>
          </cell>
          <cell r="N51">
            <v>4.7204894473038307E-3</v>
          </cell>
          <cell r="O51">
            <v>2.9371417313180138E-3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1.3294056043809433E-4</v>
          </cell>
          <cell r="E52">
            <v>0.40903581572869996</v>
          </cell>
          <cell r="F52">
            <v>0.95751636603671475</v>
          </cell>
          <cell r="G52">
            <v>0.8508103757665203</v>
          </cell>
          <cell r="H52">
            <v>4.4506618468801609</v>
          </cell>
          <cell r="I52">
            <v>3.5552879404974811</v>
          </cell>
          <cell r="J52">
            <v>3.2848172174739134</v>
          </cell>
          <cell r="K52">
            <v>0.49480177156568972</v>
          </cell>
          <cell r="L52">
            <v>0.33616482552635052</v>
          </cell>
          <cell r="M52">
            <v>5.4418285220051805E-3</v>
          </cell>
          <cell r="N52">
            <v>4.7204894473038307E-3</v>
          </cell>
          <cell r="O52">
            <v>2.9371417313180138E-3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2.8499150839332799E-2</v>
          </cell>
          <cell r="F53">
            <v>3.9848631587048003E-2</v>
          </cell>
          <cell r="G53">
            <v>2.8340944277165498E-3</v>
          </cell>
          <cell r="H53">
            <v>0.27790006147488</v>
          </cell>
          <cell r="J53">
            <v>5.7985905584480801E-2</v>
          </cell>
          <cell r="L53">
            <v>3.5239860645127198E-4</v>
          </cell>
          <cell r="M53">
            <v>7.1581379202162798E-5</v>
          </cell>
          <cell r="N53">
            <v>6.2363548941190801E-5</v>
          </cell>
          <cell r="O53">
            <v>1.0039981070002201E-4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2.81237329359308E-2</v>
          </cell>
          <cell r="F54">
            <v>6.5832138353070405E-2</v>
          </cell>
          <cell r="G54">
            <v>5.8539415567776691E-2</v>
          </cell>
          <cell r="H54">
            <v>0.30611240354241381</v>
          </cell>
          <cell r="I54">
            <v>0.24715923343010587</v>
          </cell>
          <cell r="J54">
            <v>0.2275568162828116</v>
          </cell>
          <cell r="K54">
            <v>4.8523213140725087E-2</v>
          </cell>
          <cell r="L54">
            <v>3.1471645387059315E-2</v>
          </cell>
          <cell r="M54">
            <v>4.2376660142393068E-4</v>
          </cell>
          <cell r="N54">
            <v>3.7369833789376722E-4</v>
          </cell>
          <cell r="O54">
            <v>2.3372190105229153E-4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3.01161961305966E-3</v>
          </cell>
          <cell r="E55">
            <v>2.4619857946480084E-2</v>
          </cell>
          <cell r="F55">
            <v>3.7264765460202895E-2</v>
          </cell>
          <cell r="G55">
            <v>0.94904393448366486</v>
          </cell>
          <cell r="H55">
            <v>0.77775324126320489</v>
          </cell>
          <cell r="I55">
            <v>0.32368118649715805</v>
          </cell>
          <cell r="J55">
            <v>1.3565214550307316</v>
          </cell>
          <cell r="K55">
            <v>1.1743307921958903</v>
          </cell>
          <cell r="L55">
            <v>1.2533550600297727</v>
          </cell>
          <cell r="M55">
            <v>1.5872133391548762</v>
          </cell>
          <cell r="N55">
            <v>1.522291078495164</v>
          </cell>
          <cell r="O55">
            <v>1.4516149396309588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3.01161961305966E-3</v>
          </cell>
          <cell r="E56">
            <v>2.4619857946480084E-2</v>
          </cell>
          <cell r="F56">
            <v>3.7264765460202895E-2</v>
          </cell>
          <cell r="G56">
            <v>0.94904393448366486</v>
          </cell>
          <cell r="H56">
            <v>0.77775324126320489</v>
          </cell>
          <cell r="I56">
            <v>0.32368118649715805</v>
          </cell>
          <cell r="J56">
            <v>1.3565214550307316</v>
          </cell>
          <cell r="K56">
            <v>1.1743307921958903</v>
          </cell>
          <cell r="L56">
            <v>1.2533550600297727</v>
          </cell>
          <cell r="M56">
            <v>1.5872133391548762</v>
          </cell>
          <cell r="N56">
            <v>1.522291078495164</v>
          </cell>
          <cell r="O56">
            <v>1.4516149396309588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1.28312960148436E-3</v>
          </cell>
          <cell r="F57">
            <v>1.09780645145221E-3</v>
          </cell>
          <cell r="G57">
            <v>7.6360663947391993E-2</v>
          </cell>
          <cell r="H57">
            <v>1.4630499013724601E-3</v>
          </cell>
          <cell r="J57">
            <v>0.15779298840000699</v>
          </cell>
          <cell r="L57">
            <v>5.6138136682952401E-2</v>
          </cell>
          <cell r="M57">
            <v>0.11968688760667</v>
          </cell>
          <cell r="N57">
            <v>1.13686234826715E-2</v>
          </cell>
          <cell r="O57">
            <v>3.2088886860013897E-2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2.5904327424632729E-4</v>
          </cell>
          <cell r="E58">
            <v>1.9459167108785158E-3</v>
          </cell>
          <cell r="F58">
            <v>2.9291326506227684E-3</v>
          </cell>
          <cell r="G58">
            <v>7.4814691013417034E-2</v>
          </cell>
          <cell r="H58">
            <v>6.1577081967935404E-2</v>
          </cell>
          <cell r="I58">
            <v>3.6062034107678165E-2</v>
          </cell>
          <cell r="J58">
            <v>0.15230616167790728</v>
          </cell>
          <cell r="K58">
            <v>0.13204285825890388</v>
          </cell>
          <cell r="L58">
            <v>0.14082111391141142</v>
          </cell>
          <cell r="M58">
            <v>0.17582440459777968</v>
          </cell>
          <cell r="N58">
            <v>0.16936455550406684</v>
          </cell>
          <cell r="O58">
            <v>0.16311757256536574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3.2597006052885684E-5</v>
          </cell>
          <cell r="H59">
            <v>5.6865717072429503E-5</v>
          </cell>
          <cell r="I59">
            <v>7.760782674074191E-5</v>
          </cell>
          <cell r="J59">
            <v>7.9192235750773094E-5</v>
          </cell>
          <cell r="K59">
            <v>7.8741108309158067E-5</v>
          </cell>
          <cell r="L59">
            <v>7.7177588873106348E-5</v>
          </cell>
          <cell r="M59">
            <v>7.8767717724615241E-5</v>
          </cell>
          <cell r="N59">
            <v>7.7150745839565298E-5</v>
          </cell>
          <cell r="O59">
            <v>7.9639038517246929E-5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1.3906468027499256E-4</v>
          </cell>
          <cell r="H60">
            <v>2.3427314068615946E-4</v>
          </cell>
          <cell r="I60">
            <v>3.0784219615523627E-4</v>
          </cell>
          <cell r="J60">
            <v>2.9470801282333546E-4</v>
          </cell>
          <cell r="K60">
            <v>2.7480274392295253E-4</v>
          </cell>
          <cell r="L60">
            <v>2.5899396503729693E-4</v>
          </cell>
          <cell r="M60">
            <v>2.5958169963319317E-4</v>
          </cell>
          <cell r="N60">
            <v>2.5425291364947574E-4</v>
          </cell>
          <cell r="O60">
            <v>2.6245316701616127E-4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2.21965581312745E-7</v>
          </cell>
          <cell r="H61">
            <v>1.38105554860436E-7</v>
          </cell>
          <cell r="I61">
            <v>1.20666253503819E-7</v>
          </cell>
          <cell r="J61">
            <v>1.15750552189172E-7</v>
          </cell>
          <cell r="K61">
            <v>1.2247011768329299E-7</v>
          </cell>
          <cell r="L61">
            <v>1.02588449074576E-7</v>
          </cell>
          <cell r="M61">
            <v>1.10731577750707E-7</v>
          </cell>
          <cell r="N61">
            <v>1.1658085572834799E-7</v>
          </cell>
          <cell r="O61">
            <v>1.10140175492443E-7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2.21965581312745E-7</v>
          </cell>
          <cell r="H62">
            <v>1.8849797342731397E-7</v>
          </cell>
          <cell r="I62">
            <v>1.7651914755216598E-7</v>
          </cell>
          <cell r="J62">
            <v>1.7462603292235297E-7</v>
          </cell>
          <cell r="K62">
            <v>1.7743901710462701E-7</v>
          </cell>
          <cell r="L62">
            <v>1.4501629066472099E-7</v>
          </cell>
          <cell r="M62">
            <v>1.5208202041056599E-7</v>
          </cell>
          <cell r="N62">
            <v>1.5717807114682567E-7</v>
          </cell>
          <cell r="O62">
            <v>1.65375050699408E-7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3.4400612582524096E-4</v>
          </cell>
          <cell r="E63">
            <v>3.702255657724661E-3</v>
          </cell>
          <cell r="F63">
            <v>4.9284316633391792E-3</v>
          </cell>
          <cell r="G63">
            <v>4.7158025526410881E-3</v>
          </cell>
          <cell r="H63">
            <v>5.2627467423363317E-3</v>
          </cell>
          <cell r="I63">
            <v>2.891124087834152E-3</v>
          </cell>
          <cell r="J63">
            <v>2.4309717758180622E-3</v>
          </cell>
          <cell r="K63">
            <v>9.2329465899184293E-4</v>
          </cell>
          <cell r="L63">
            <v>5.7954205470457463E-3</v>
          </cell>
          <cell r="M63">
            <v>9.9794003613805117E-3</v>
          </cell>
          <cell r="N63">
            <v>1.1993090945081188E-2</v>
          </cell>
          <cell r="O63">
            <v>1.4663120586180902E-2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3.55724073562921E-2</v>
          </cell>
          <cell r="E64">
            <v>0.38283663140528801</v>
          </cell>
          <cell r="F64">
            <v>0.50963097920242295</v>
          </cell>
          <cell r="G64">
            <v>0.48764378544703879</v>
          </cell>
          <cell r="H64">
            <v>0.5442012710741424</v>
          </cell>
          <cell r="I64">
            <v>0.28921289291026653</v>
          </cell>
          <cell r="J64">
            <v>0.230293743839942</v>
          </cell>
          <cell r="K64">
            <v>8.2873693541994503E-2</v>
          </cell>
          <cell r="L64">
            <v>0.50262655181253701</v>
          </cell>
          <cell r="M64">
            <v>0.79619067283136302</v>
          </cell>
          <cell r="N64">
            <v>0.923359395756986</v>
          </cell>
          <cell r="O64">
            <v>1.084930000967042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4.8201093978715652E-4</v>
          </cell>
          <cell r="E65">
            <v>5.1874882304239573E-3</v>
          </cell>
          <cell r="F65">
            <v>6.9055688238810796E-3</v>
          </cell>
          <cell r="G65">
            <v>6.6076393692010658E-3</v>
          </cell>
          <cell r="H65">
            <v>7.3740009630642537E-3</v>
          </cell>
          <cell r="I65">
            <v>3.9188738876729922E-3</v>
          </cell>
          <cell r="J65">
            <v>3.1205114341455583E-3</v>
          </cell>
          <cell r="K65">
            <v>1.1229497769917952E-3</v>
          </cell>
          <cell r="L65">
            <v>6.8106578836387138E-3</v>
          </cell>
          <cell r="M65">
            <v>1.0788491501779974E-2</v>
          </cell>
          <cell r="N65">
            <v>1.2511644928956445E-2</v>
          </cell>
          <cell r="O65">
            <v>1.4700948522588634E-2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2.803440324604621E-5</v>
          </cell>
          <cell r="H66">
            <v>5.3050025590288713E-5</v>
          </cell>
          <cell r="I66">
            <v>7.3643772840683837E-5</v>
          </cell>
          <cell r="J66">
            <v>7.4682405994522778E-5</v>
          </cell>
          <cell r="K66">
            <v>7.5615373842823831E-5</v>
          </cell>
          <cell r="L66">
            <v>7.4916281749831743E-5</v>
          </cell>
          <cell r="M66">
            <v>7.6752685413388684E-5</v>
          </cell>
          <cell r="N66">
            <v>7.5615560520377346E-5</v>
          </cell>
          <cell r="O66">
            <v>7.8235073231196225E-5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1.6578445986837183E-4</v>
          </cell>
          <cell r="H67">
            <v>3.0335459412456225E-4</v>
          </cell>
          <cell r="I67">
            <v>4.0559119673152486E-4</v>
          </cell>
          <cell r="J67">
            <v>3.857349085320766E-4</v>
          </cell>
          <cell r="K67">
            <v>3.6625927442272176E-4</v>
          </cell>
          <cell r="L67">
            <v>3.4866254898956303E-4</v>
          </cell>
          <cell r="M67">
            <v>3.5076857627473453E-4</v>
          </cell>
          <cell r="N67">
            <v>3.4557178507948339E-4</v>
          </cell>
          <cell r="O67">
            <v>3.5754325863977219E-4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1.2279274402813799E-7</v>
          </cell>
          <cell r="H68">
            <v>7.9611596560149005E-8</v>
          </cell>
          <cell r="I68">
            <v>6.8087206946207097E-8</v>
          </cell>
          <cell r="J68">
            <v>6.8567518544546398E-8</v>
          </cell>
          <cell r="K68">
            <v>8.5458588415644903E-8</v>
          </cell>
          <cell r="L68">
            <v>7.3363916585840803E-8</v>
          </cell>
          <cell r="M68">
            <v>8.4129210407537997E-8</v>
          </cell>
          <cell r="N68">
            <v>9.0380297298397304E-8</v>
          </cell>
          <cell r="O68">
            <v>9.5787798029256894E-8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1.2279274402813799E-7</v>
          </cell>
          <cell r="H69">
            <v>1.0893271944858629E-7</v>
          </cell>
          <cell r="I69">
            <v>9.5865969099538494E-8</v>
          </cell>
          <cell r="J69">
            <v>8.4965667887404792E-8</v>
          </cell>
          <cell r="K69">
            <v>1.1732393723780811E-7</v>
          </cell>
          <cell r="L69">
            <v>1.0008305664784169E-7</v>
          </cell>
          <cell r="M69">
            <v>1.125283580655456E-7</v>
          </cell>
          <cell r="N69">
            <v>1.245688676359368E-7</v>
          </cell>
          <cell r="O69">
            <v>1.38568121384204E-7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6.2285260309081298</v>
          </cell>
          <cell r="E70">
            <v>11.91492994076194</v>
          </cell>
          <cell r="F70">
            <v>10.601439839378941</v>
          </cell>
          <cell r="G70">
            <v>30.164955496017463</v>
          </cell>
          <cell r="H70">
            <v>13.779783741785987</v>
          </cell>
          <cell r="I70">
            <v>6.4415703516095997</v>
          </cell>
          <cell r="J70">
            <v>0.75918942058091399</v>
          </cell>
          <cell r="K70">
            <v>0.38898281620426101</v>
          </cell>
          <cell r="L70">
            <v>1.6939332916078531</v>
          </cell>
          <cell r="M70">
            <v>1.641599730762541</v>
          </cell>
          <cell r="N70">
            <v>1.309864656656633</v>
          </cell>
          <cell r="O70">
            <v>0.66755174369685999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4.9458221922150748E-2</v>
          </cell>
          <cell r="E71">
            <v>9.4611669963778261E-2</v>
          </cell>
          <cell r="F71">
            <v>8.4181772969789792E-2</v>
          </cell>
          <cell r="G71">
            <v>0.23952778808187958</v>
          </cell>
          <cell r="H71">
            <v>0.10941972449959032</v>
          </cell>
          <cell r="I71">
            <v>5.3972970179928449E-2</v>
          </cell>
          <cell r="J71">
            <v>6.6406612292990242E-3</v>
          </cell>
          <cell r="K71">
            <v>3.6036591584986963E-3</v>
          </cell>
          <cell r="L71">
            <v>1.6410346566589792E-2</v>
          </cell>
          <cell r="M71">
            <v>1.7105914399881128E-2</v>
          </cell>
          <cell r="N71">
            <v>1.4160101304832988E-2</v>
          </cell>
          <cell r="O71">
            <v>7.4643511881973112E-3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8.4397371692522094E-2</v>
          </cell>
          <cell r="E72">
            <v>0.16144891518647606</v>
          </cell>
          <cell r="F72">
            <v>0.14365094633304804</v>
          </cell>
          <cell r="G72">
            <v>0.40873923436338055</v>
          </cell>
          <cell r="H72">
            <v>0.18671793688056834</v>
          </cell>
          <cell r="I72">
            <v>8.7284151105821065E-2</v>
          </cell>
          <cell r="J72">
            <v>1.0287119520066586E-2</v>
          </cell>
          <cell r="K72">
            <v>5.270769867266413E-3</v>
          </cell>
          <cell r="L72">
            <v>2.2953025631542754E-2</v>
          </cell>
          <cell r="M72">
            <v>2.2243898790820352E-2</v>
          </cell>
          <cell r="N72">
            <v>1.774884358613326E-2</v>
          </cell>
          <cell r="O72">
            <v>9.0454165812582817E-3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3.6791139027270267E-5</v>
          </cell>
          <cell r="H73">
            <v>5.86590410571361E-5</v>
          </cell>
          <cell r="I73">
            <v>5.8287676901348876E-5</v>
          </cell>
          <cell r="J73">
            <v>7.7031092612800284E-5</v>
          </cell>
          <cell r="K73">
            <v>5.894247082406255E-5</v>
          </cell>
          <cell r="L73">
            <v>8.3292659673968935E-5</v>
          </cell>
          <cell r="M73">
            <v>5.7698491712834548E-5</v>
          </cell>
          <cell r="N73">
            <v>5.9627313265348432E-5</v>
          </cell>
          <cell r="O73">
            <v>5.9241191198786178E-5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3.2527329387709296E-4</v>
          </cell>
          <cell r="H74">
            <v>5.0208118341114308E-4</v>
          </cell>
          <cell r="I74">
            <v>4.6535045821506789E-4</v>
          </cell>
          <cell r="J74">
            <v>5.9226445825021534E-4</v>
          </cell>
          <cell r="K74">
            <v>4.1478183516413753E-4</v>
          </cell>
          <cell r="L74">
            <v>5.7735892640292327E-4</v>
          </cell>
          <cell r="M74">
            <v>3.9360495073401775E-4</v>
          </cell>
          <cell r="N74">
            <v>4.0676289801503952E-4</v>
          </cell>
          <cell r="O74">
            <v>4.0412886803479386E-4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2.8322772143444698E-7</v>
          </cell>
          <cell r="H75">
            <v>1.0280065473927801E-7</v>
          </cell>
          <cell r="I75">
            <v>1.06332881493428E-7</v>
          </cell>
          <cell r="J75">
            <v>1.07436501570363E-7</v>
          </cell>
          <cell r="K75">
            <v>1.2400774336860201E-7</v>
          </cell>
          <cell r="L75">
            <v>1.4566125205954899E-7</v>
          </cell>
          <cell r="M75">
            <v>1.36212574858447E-7</v>
          </cell>
          <cell r="N75">
            <v>1.2088155992014301E-7</v>
          </cell>
          <cell r="O75">
            <v>1.39622283831445E-7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2.8322772143444698E-7</v>
          </cell>
          <cell r="H76">
            <v>2.5300099144865509E-7</v>
          </cell>
          <cell r="I76">
            <v>1.9736185717090301E-7</v>
          </cell>
          <cell r="J76">
            <v>1.9644203781306799E-7</v>
          </cell>
          <cell r="K76">
            <v>2.0963056274117088E-7</v>
          </cell>
          <cell r="L76">
            <v>2.5953155749400839E-7</v>
          </cell>
          <cell r="M76">
            <v>2.35716967016568E-7</v>
          </cell>
          <cell r="N76">
            <v>2.2075936533468138E-7</v>
          </cell>
          <cell r="O76">
            <v>2.1690432865593572E-7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4.9391752558352816E-4</v>
          </cell>
          <cell r="F77">
            <v>8.163470704704148E-4</v>
          </cell>
          <cell r="G77">
            <v>5.0589648728990837E-3</v>
          </cell>
          <cell r="H77">
            <v>9.1567415979692101E-3</v>
          </cell>
          <cell r="I77">
            <v>7.5247016306856877E-3</v>
          </cell>
          <cell r="J77">
            <v>2.7408147066969084E-2</v>
          </cell>
          <cell r="K77">
            <v>2.38829225253839E-2</v>
          </cell>
          <cell r="L77">
            <v>6.4532317753547383E-2</v>
          </cell>
          <cell r="M77">
            <v>5.5861015447897074E-2</v>
          </cell>
          <cell r="N77">
            <v>5.0283116218360929E-2</v>
          </cell>
          <cell r="O77">
            <v>5.1868539321691109E-2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4.9391752558352795E-4</v>
          </cell>
          <cell r="F78">
            <v>8.163470704704148E-4</v>
          </cell>
          <cell r="G78">
            <v>5.058964872899082E-3</v>
          </cell>
          <cell r="H78">
            <v>9.1567415979692101E-3</v>
          </cell>
          <cell r="I78">
            <v>7.5247016306856868E-3</v>
          </cell>
          <cell r="J78">
            <v>2.740814706696908E-2</v>
          </cell>
          <cell r="K78">
            <v>2.38829225253839E-2</v>
          </cell>
          <cell r="L78">
            <v>6.4532317753547369E-2</v>
          </cell>
          <cell r="M78">
            <v>5.5861015447897067E-2</v>
          </cell>
          <cell r="N78">
            <v>5.0283116218360915E-2</v>
          </cell>
          <cell r="O78">
            <v>5.1868539321691109E-2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4.9188608199161833E-4</v>
          </cell>
          <cell r="F79">
            <v>8.1712588812683199E-4</v>
          </cell>
          <cell r="G79">
            <v>5.059470819981076E-3</v>
          </cell>
          <cell r="H79">
            <v>9.1576573637055739E-3</v>
          </cell>
          <cell r="I79">
            <v>7.5254541761032865E-3</v>
          </cell>
          <cell r="J79">
            <v>2.7410888155784664E-2</v>
          </cell>
          <cell r="K79">
            <v>2.3885311056490024E-2</v>
          </cell>
          <cell r="L79">
            <v>6.4538771630710312E-2</v>
          </cell>
          <cell r="M79">
            <v>5.5866602108108399E-2</v>
          </cell>
          <cell r="N79">
            <v>5.0288145032864356E-2</v>
          </cell>
          <cell r="O79">
            <v>5.187372669436064E-2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4.9188608199161833E-4</v>
          </cell>
          <cell r="F80">
            <v>8.1712588812683199E-4</v>
          </cell>
          <cell r="G80">
            <v>5.059470819981076E-3</v>
          </cell>
          <cell r="H80">
            <v>9.1576573637055739E-3</v>
          </cell>
          <cell r="I80">
            <v>7.5254541761032865E-3</v>
          </cell>
          <cell r="J80">
            <v>2.7410888155784664E-2</v>
          </cell>
          <cell r="K80">
            <v>2.3885311056490024E-2</v>
          </cell>
          <cell r="L80">
            <v>6.4538771630710312E-2</v>
          </cell>
          <cell r="M80">
            <v>5.5866602108108399E-2</v>
          </cell>
          <cell r="N80">
            <v>5.0288145032864356E-2</v>
          </cell>
          <cell r="O80">
            <v>5.187372669436064E-2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4.17346549481852E-2</v>
          </cell>
          <cell r="F81">
            <v>1.6378310041960501E-2</v>
          </cell>
          <cell r="G81">
            <v>4.7808029045530102E-2</v>
          </cell>
          <cell r="H81">
            <v>4.43399979676488E-2</v>
          </cell>
          <cell r="J81">
            <v>0.16855688280272099</v>
          </cell>
          <cell r="L81">
            <v>0.25495433472641399</v>
          </cell>
          <cell r="M81">
            <v>6.3259195067773805E-2</v>
          </cell>
          <cell r="N81">
            <v>4.9618375771416999E-2</v>
          </cell>
          <cell r="O81">
            <v>8.4176672041357994E-2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4.17346549481852E-2</v>
          </cell>
          <cell r="F82">
            <v>5.8096417377041285E-2</v>
          </cell>
          <cell r="G82">
            <v>0.10587278026795173</v>
          </cell>
          <cell r="H82">
            <v>0.12982403441414059</v>
          </cell>
          <cell r="I82">
            <v>8.6405293107550782E-2</v>
          </cell>
          <cell r="J82">
            <v>0.21282635308640846</v>
          </cell>
          <cell r="K82">
            <v>0.16849705633740239</v>
          </cell>
          <cell r="L82">
            <v>0.40095556958537476</v>
          </cell>
          <cell r="M82">
            <v>0.31812032493618825</v>
          </cell>
          <cell r="N82">
            <v>0.28673829375256632</v>
          </cell>
          <cell r="O82">
            <v>0.19695899027726352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6.3551488757633701</v>
          </cell>
          <cell r="E83">
            <v>21.170171119650298</v>
          </cell>
          <cell r="F83">
            <v>127.54542387374639</v>
          </cell>
          <cell r="G83">
            <v>272.47547178002247</v>
          </cell>
          <cell r="H83">
            <v>780.04842469189543</v>
          </cell>
          <cell r="I83">
            <v>498.89319324954647</v>
          </cell>
          <cell r="J83">
            <v>363.76345307162183</v>
          </cell>
          <cell r="K83">
            <v>96.5526620410742</v>
          </cell>
          <cell r="L83">
            <v>48.919104773172108</v>
          </cell>
          <cell r="M83">
            <v>2.3156211313119233</v>
          </cell>
          <cell r="N83">
            <v>2.024809494138609</v>
          </cell>
          <cell r="O83">
            <v>1.2007718780093368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4.6977857963557211E-2</v>
          </cell>
          <cell r="E84">
            <v>0.15649189521208054</v>
          </cell>
          <cell r="F84">
            <v>0.9428277643492371</v>
          </cell>
          <cell r="G84">
            <v>2.0141643039475698</v>
          </cell>
          <cell r="H84">
            <v>5.7661912909114408</v>
          </cell>
          <cell r="I84">
            <v>3.9076165167667942</v>
          </cell>
          <cell r="J84">
            <v>3.0096690221924156</v>
          </cell>
          <cell r="K84">
            <v>0.84717656460422586</v>
          </cell>
          <cell r="L84">
            <v>0.45299606736168024</v>
          </cell>
          <cell r="M84">
            <v>2.2516627631289816E-2</v>
          </cell>
          <cell r="N84">
            <v>2.0505552695640854E-2</v>
          </cell>
          <cell r="O84">
            <v>1.2513657824617839E-2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8.6113128397877617E-2</v>
          </cell>
          <cell r="E85">
            <v>0.28685868725813451</v>
          </cell>
          <cell r="F85">
            <v>1.7282577760670252</v>
          </cell>
          <cell r="G85">
            <v>3.692079563414937</v>
          </cell>
          <cell r="H85">
            <v>10.569761852193698</v>
          </cell>
          <cell r="I85">
            <v>6.7600703692350477</v>
          </cell>
          <cell r="J85">
            <v>4.9290440795612778</v>
          </cell>
          <cell r="K85">
            <v>1.3083016536730916</v>
          </cell>
          <cell r="L85">
            <v>0.66286049828146443</v>
          </cell>
          <cell r="M85">
            <v>3.1376980099077571E-2</v>
          </cell>
          <cell r="N85">
            <v>2.7436443010008294E-2</v>
          </cell>
          <cell r="O85">
            <v>1.6270621653243049E-2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2.1510736179262423E-5</v>
          </cell>
          <cell r="H86">
            <v>4.2917616507945053E-5</v>
          </cell>
          <cell r="I86">
            <v>4.3750155836862193E-5</v>
          </cell>
          <cell r="J86">
            <v>4.330459668520025E-5</v>
          </cell>
          <cell r="K86">
            <v>4.3473996949882256E-5</v>
          </cell>
          <cell r="L86">
            <v>4.4539879452502388E-5</v>
          </cell>
          <cell r="M86">
            <v>4.3656237312146032E-5</v>
          </cell>
          <cell r="N86">
            <v>4.4988282385642712E-5</v>
          </cell>
          <cell r="O86">
            <v>4.6119783718377159E-5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2.8342141750645585E-4</v>
          </cell>
          <cell r="H87">
            <v>5.4595022413714679E-4</v>
          </cell>
          <cell r="I87">
            <v>5.1989606482762693E-4</v>
          </cell>
          <cell r="J87">
            <v>4.8221365600049248E-4</v>
          </cell>
          <cell r="K87">
            <v>4.5537453859293537E-4</v>
          </cell>
          <cell r="L87">
            <v>4.5239400336053218E-4</v>
          </cell>
          <cell r="M87">
            <v>4.4341880157894341E-4</v>
          </cell>
          <cell r="N87">
            <v>4.5694845659515051E-4</v>
          </cell>
          <cell r="O87">
            <v>4.6844117781522885E-4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K88">
            <v>1.13524218740694E-8</v>
          </cell>
          <cell r="M88">
            <v>1.49390555037122E-8</v>
          </cell>
          <cell r="N88">
            <v>1.48379802760346E-8</v>
          </cell>
          <cell r="O88">
            <v>4.0336472238961199E-8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H89">
            <v>-6.3425185973349296E-9</v>
          </cell>
          <cell r="I89">
            <v>-1.04238730373293E-8</v>
          </cell>
          <cell r="J89">
            <v>-9.7376082950915501E-9</v>
          </cell>
          <cell r="K89">
            <v>-2.2825919747281006E-9</v>
          </cell>
          <cell r="L89">
            <v>-6.1788676189459791E-9</v>
          </cell>
          <cell r="M89">
            <v>4.6298406003497001E-9</v>
          </cell>
          <cell r="N89">
            <v>7.3419121274337996E-9</v>
          </cell>
          <cell r="O89">
            <v>2.8681224255262202E-8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3.9618487758042676E-3</v>
          </cell>
          <cell r="E90">
            <v>3.9749029546128703E-3</v>
          </cell>
          <cell r="F90">
            <v>1.0304902279915908E-2</v>
          </cell>
          <cell r="G90">
            <v>0.14553771362062098</v>
          </cell>
          <cell r="H90">
            <v>0.31715771395251469</v>
          </cell>
          <cell r="I90">
            <v>0.23832070063083907</v>
          </cell>
          <cell r="J90">
            <v>4.1059873548613644E-2</v>
          </cell>
          <cell r="K90">
            <v>5.3133812253385461E-2</v>
          </cell>
          <cell r="L90">
            <v>5.6710192668198753E-2</v>
          </cell>
          <cell r="M90">
            <v>6.2762564305188631E-2</v>
          </cell>
          <cell r="N90">
            <v>6.1128670915663645E-2</v>
          </cell>
          <cell r="O90">
            <v>7.6428589774609118E-2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3.9618487758042668E-3</v>
          </cell>
          <cell r="E91">
            <v>3.9749029546128703E-3</v>
          </cell>
          <cell r="F91">
            <v>1.0304902279915906E-2</v>
          </cell>
          <cell r="G91">
            <v>0.14553771362062096</v>
          </cell>
          <cell r="H91">
            <v>0.31715771395251463</v>
          </cell>
          <cell r="I91">
            <v>0.23832070063083902</v>
          </cell>
          <cell r="J91">
            <v>4.1059873548613644E-2</v>
          </cell>
          <cell r="K91">
            <v>5.3133812253385461E-2</v>
          </cell>
          <cell r="L91">
            <v>5.6710192668198753E-2</v>
          </cell>
          <cell r="M91">
            <v>6.2762564305188631E-2</v>
          </cell>
          <cell r="N91">
            <v>6.1128670915663638E-2</v>
          </cell>
          <cell r="O91">
            <v>7.6428589774609118E-2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3.9544092611479816E-3</v>
          </cell>
          <cell r="E92">
            <v>3.9759976594382638E-3</v>
          </cell>
          <cell r="F92">
            <v>1.0306978635362545E-2</v>
          </cell>
          <cell r="G92">
            <v>0.14555226884751607</v>
          </cell>
          <cell r="H92">
            <v>0.31718943289580565</v>
          </cell>
          <cell r="I92">
            <v>0.23834453508438833</v>
          </cell>
          <cell r="J92">
            <v>4.1063979946670943E-2</v>
          </cell>
          <cell r="K92">
            <v>5.313912616630307E-2</v>
          </cell>
          <cell r="L92">
            <v>5.6715864254811829E-2</v>
          </cell>
          <cell r="M92">
            <v>6.2768841189648011E-2</v>
          </cell>
          <cell r="N92">
            <v>6.1134784394372942E-2</v>
          </cell>
          <cell r="O92">
            <v>7.6436233398212136E-2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3.9544092611479816E-3</v>
          </cell>
          <cell r="E93">
            <v>3.9759976594382638E-3</v>
          </cell>
          <cell r="F93">
            <v>1.0306978635362545E-2</v>
          </cell>
          <cell r="G93">
            <v>0.14555226884751607</v>
          </cell>
          <cell r="H93">
            <v>0.31718943289580565</v>
          </cell>
          <cell r="I93">
            <v>0.23834453508438833</v>
          </cell>
          <cell r="J93">
            <v>4.1063979946670943E-2</v>
          </cell>
          <cell r="K93">
            <v>5.313912616630307E-2</v>
          </cell>
          <cell r="L93">
            <v>5.6715864254811829E-2</v>
          </cell>
          <cell r="M93">
            <v>6.2768841189648011E-2</v>
          </cell>
          <cell r="N93">
            <v>6.1134784394372942E-2</v>
          </cell>
          <cell r="O93">
            <v>7.6436233398212136E-2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0.118535529330742</v>
          </cell>
          <cell r="E94">
            <v>0.115803282416194</v>
          </cell>
          <cell r="F94">
            <v>0.134757738353454</v>
          </cell>
          <cell r="G94">
            <v>0.27426513361334098</v>
          </cell>
          <cell r="H94">
            <v>0.201642264667141</v>
          </cell>
          <cell r="I94">
            <v>0.21747979181212601</v>
          </cell>
          <cell r="J94">
            <v>0.149526921826663</v>
          </cell>
          <cell r="K94">
            <v>0.204319278515701</v>
          </cell>
          <cell r="L94">
            <v>0.158158275158785</v>
          </cell>
          <cell r="M94">
            <v>0.186839943916603</v>
          </cell>
          <cell r="N94">
            <v>0.18557415729288901</v>
          </cell>
          <cell r="O94">
            <v>0.296806014346567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0.118535529330742</v>
          </cell>
          <cell r="E95">
            <v>0.23430432670955409</v>
          </cell>
          <cell r="F95">
            <v>0.36895602854805781</v>
          </cell>
          <cell r="G95">
            <v>0.64306378936543873</v>
          </cell>
          <cell r="H95">
            <v>0.70035540015299369</v>
          </cell>
          <cell r="I95">
            <v>0.66916947195910259</v>
          </cell>
          <cell r="J95">
            <v>0.5682994759077844</v>
          </cell>
          <cell r="K95">
            <v>0.57102143042846998</v>
          </cell>
          <cell r="L95">
            <v>0.52521857015103901</v>
          </cell>
          <cell r="M95">
            <v>0.5489760148459274</v>
          </cell>
          <cell r="N95">
            <v>0.51622918018911157</v>
          </cell>
          <cell r="O95">
            <v>0.66892799244152812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11.9417869738446</v>
          </cell>
          <cell r="E96">
            <v>22.903715927486502</v>
          </cell>
          <cell r="F96">
            <v>19.75641345215265</v>
          </cell>
          <cell r="G96">
            <v>22.812050980698778</v>
          </cell>
          <cell r="H96">
            <v>11.397737274147278</v>
          </cell>
          <cell r="I96">
            <v>3.540019507543462</v>
          </cell>
          <cell r="J96">
            <v>1.0835170931904989</v>
          </cell>
          <cell r="K96">
            <v>0.51220663652064802</v>
          </cell>
          <cell r="L96">
            <v>43.390533002127128</v>
          </cell>
          <cell r="M96">
            <v>86.823828908552514</v>
          </cell>
          <cell r="N96">
            <v>79.057418129976654</v>
          </cell>
          <cell r="O96">
            <v>76.23428370433129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8.4103139099863652E-2</v>
          </cell>
          <cell r="E97">
            <v>0.1613053733726923</v>
          </cell>
          <cell r="F97">
            <v>0.13913967753067927</v>
          </cell>
          <cell r="G97">
            <v>0.16065979915610618</v>
          </cell>
          <cell r="H97">
            <v>8.0271527660880151E-2</v>
          </cell>
          <cell r="I97">
            <v>2.6155371697355361E-2</v>
          </cell>
          <cell r="J97">
            <v>8.3801532639993653E-3</v>
          </cell>
          <cell r="K97">
            <v>4.1806386166790286E-3</v>
          </cell>
          <cell r="L97">
            <v>0.37806631186604617</v>
          </cell>
          <cell r="M97">
            <v>0.80099815287357823</v>
          </cell>
          <cell r="N97">
            <v>0.76851960550304765</v>
          </cell>
          <cell r="O97">
            <v>0.74195224247570246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0.16181283162391116</v>
          </cell>
          <cell r="E98">
            <v>0.3103484543019861</v>
          </cell>
          <cell r="F98">
            <v>0.26770207929746087</v>
          </cell>
          <cell r="G98">
            <v>0.30910638185228589</v>
          </cell>
          <cell r="H98">
            <v>0.15444088447354046</v>
          </cell>
          <cell r="I98">
            <v>4.7967744004653964E-2</v>
          </cell>
          <cell r="J98">
            <v>1.4681803430765562E-2</v>
          </cell>
          <cell r="K98">
            <v>6.9404693295480836E-3</v>
          </cell>
          <cell r="L98">
            <v>0.58794760165483828</v>
          </cell>
          <cell r="M98">
            <v>1.1764746464573534</v>
          </cell>
          <cell r="N98">
            <v>1.071238728048465</v>
          </cell>
          <cell r="O98">
            <v>1.0329848740424292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6.7247598629305974E-2</v>
          </cell>
          <cell r="F99">
            <v>0.29087213376734256</v>
          </cell>
          <cell r="G99">
            <v>0.78908568774923138</v>
          </cell>
          <cell r="H99">
            <v>3.0599507266693768</v>
          </cell>
          <cell r="I99">
            <v>3.2729292405819508</v>
          </cell>
          <cell r="J99">
            <v>4.8655819720920261</v>
          </cell>
          <cell r="K99">
            <v>2.2340491662869097</v>
          </cell>
          <cell r="L99">
            <v>1.919352812700954</v>
          </cell>
          <cell r="M99">
            <v>6.899198610922963E-2</v>
          </cell>
          <cell r="N99">
            <v>6.316779692541595E-2</v>
          </cell>
          <cell r="O99">
            <v>4.3884118981243815E-2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6.7247598629305974E-2</v>
          </cell>
          <cell r="F100">
            <v>0.29087213376734244</v>
          </cell>
          <cell r="G100">
            <v>0.78908568774923138</v>
          </cell>
          <cell r="H100">
            <v>3.0599507266693764</v>
          </cell>
          <cell r="I100">
            <v>3.2729292405819499</v>
          </cell>
          <cell r="J100">
            <v>4.8655819720920253</v>
          </cell>
          <cell r="K100">
            <v>2.2340491662869093</v>
          </cell>
          <cell r="L100">
            <v>1.919352812700954</v>
          </cell>
          <cell r="M100">
            <v>6.899198610922963E-2</v>
          </cell>
          <cell r="N100">
            <v>6.3167796925415937E-2</v>
          </cell>
          <cell r="O100">
            <v>4.3884118981243808E-2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6.7244091498597849E-2</v>
          </cell>
          <cell r="F101">
            <v>0.2909019210645164</v>
          </cell>
          <cell r="G101">
            <v>0.78916460420967738</v>
          </cell>
          <cell r="H101">
            <v>3.0602567523437778</v>
          </cell>
          <cell r="I101">
            <v>3.2732565662406614</v>
          </cell>
          <cell r="J101">
            <v>4.8660685789475364</v>
          </cell>
          <cell r="K101">
            <v>2.2342725935469079</v>
          </cell>
          <cell r="L101">
            <v>1.9195447671775749</v>
          </cell>
          <cell r="M101">
            <v>6.899888599782962E-2</v>
          </cell>
          <cell r="N101">
            <v>6.3174114336848261E-2</v>
          </cell>
          <cell r="O101">
            <v>4.3888507832026892E-2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6.7244091498597849E-2</v>
          </cell>
          <cell r="F102">
            <v>0.2909019210645164</v>
          </cell>
          <cell r="G102">
            <v>0.78916460420967738</v>
          </cell>
          <cell r="H102">
            <v>3.0602567523437778</v>
          </cell>
          <cell r="I102">
            <v>3.2732565662406614</v>
          </cell>
          <cell r="J102">
            <v>4.8660685789475364</v>
          </cell>
          <cell r="K102">
            <v>2.2342725935469079</v>
          </cell>
          <cell r="L102">
            <v>1.9195447671775749</v>
          </cell>
          <cell r="M102">
            <v>6.899888599782962E-2</v>
          </cell>
          <cell r="N102">
            <v>6.3174114336848261E-2</v>
          </cell>
          <cell r="O102">
            <v>4.3888507832026892E-2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2.7305594579955299</v>
          </cell>
          <cell r="F103">
            <v>9.5416075255316297</v>
          </cell>
          <cell r="G103">
            <v>11.717754306599099</v>
          </cell>
          <cell r="H103">
            <v>60.059743882631402</v>
          </cell>
          <cell r="J103">
            <v>21.101053100655399</v>
          </cell>
          <cell r="L103">
            <v>0.40915213532091999</v>
          </cell>
          <cell r="M103">
            <v>0.11744414234011701</v>
          </cell>
          <cell r="N103">
            <v>8.5153020326141499E-2</v>
          </cell>
          <cell r="O103">
            <v>9.3142771121906096E-2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2.7305594579955299</v>
          </cell>
          <cell r="F104">
            <v>12.27100293238999</v>
          </cell>
          <cell r="G104">
            <v>23.981913878307587</v>
          </cell>
          <cell r="H104">
            <v>82.696456633777288</v>
          </cell>
          <cell r="I104">
            <v>71.481855901079967</v>
          </cell>
          <cell r="J104">
            <v>80.98633965101935</v>
          </cell>
          <cell r="K104">
            <v>21.086486442471664</v>
          </cell>
          <cell r="L104">
            <v>18.663844797162078</v>
          </cell>
          <cell r="M104">
            <v>0.52645529405871438</v>
          </cell>
          <cell r="N104">
            <v>0.48162912835040428</v>
          </cell>
          <cell r="O104">
            <v>0.29560347512354068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16.744699061052199</v>
          </cell>
          <cell r="F105">
            <v>11.948179930450795</v>
          </cell>
          <cell r="G105">
            <v>35.431503976996694</v>
          </cell>
          <cell r="H105">
            <v>33.920840537906948</v>
          </cell>
          <cell r="I105">
            <v>2.9531859154717802E-2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0.10525804469237729</v>
          </cell>
          <cell r="F106">
            <v>7.5106877258678484E-2</v>
          </cell>
          <cell r="G106">
            <v>0.22272426727593367</v>
          </cell>
          <cell r="H106">
            <v>0.21322815873393572</v>
          </cell>
          <cell r="I106">
            <v>1.8563879466705375E-4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0.22844064203345385</v>
          </cell>
          <cell r="F107">
            <v>0.16300381896931515</v>
          </cell>
          <cell r="G107">
            <v>0.48337658904497499</v>
          </cell>
          <cell r="H107">
            <v>0.46276726518290551</v>
          </cell>
          <cell r="I107">
            <v>4.0289030224717264E-4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7.3422688508173999E-3</v>
          </cell>
          <cell r="F108">
            <v>5.9176055979843703E-5</v>
          </cell>
          <cell r="G108">
            <v>1.52381310008505E-2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7.3422688508173999E-3</v>
          </cell>
          <cell r="F109">
            <v>7.4013537100383903E-3</v>
          </cell>
          <cell r="G109">
            <v>2.1666671512987578E-2</v>
          </cell>
          <cell r="H109">
            <v>1.5268375497307165E-2</v>
          </cell>
          <cell r="I109">
            <v>1.3266916636729686E-5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7.1935540704903226E-4</v>
          </cell>
          <cell r="E110">
            <v>2.4376555646683949E-3</v>
          </cell>
          <cell r="F110">
            <v>2.5112489337634448E-3</v>
          </cell>
          <cell r="G110">
            <v>3.4280435428688617E-4</v>
          </cell>
          <cell r="H110">
            <v>3.1235149261277814E-4</v>
          </cell>
          <cell r="I110">
            <v>3.036284833521656E-4</v>
          </cell>
          <cell r="J110">
            <v>2.9136629116571533E-4</v>
          </cell>
          <cell r="K110">
            <v>2.8434444427253045E-4</v>
          </cell>
          <cell r="L110">
            <v>2.9190356667835863E-4</v>
          </cell>
          <cell r="M110">
            <v>2.8915623006358759E-4</v>
          </cell>
          <cell r="N110">
            <v>2.9359426411871501E-4</v>
          </cell>
          <cell r="O110">
            <v>3.4685566921536772E-4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4.123355717946189E-3</v>
          </cell>
          <cell r="E111">
            <v>1.3904961464868274E-2</v>
          </cell>
          <cell r="F111">
            <v>1.4313892851270136E-2</v>
          </cell>
          <cell r="G111">
            <v>1.9312594974899783E-3</v>
          </cell>
          <cell r="H111">
            <v>1.6083933863888713E-3</v>
          </cell>
          <cell r="I111">
            <v>1.5304167413976663E-3</v>
          </cell>
          <cell r="J111">
            <v>1.3933289664366292E-3</v>
          </cell>
          <cell r="K111">
            <v>1.3242071628613674E-3</v>
          </cell>
          <cell r="L111">
            <v>1.3334421390705964E-3</v>
          </cell>
          <cell r="M111">
            <v>1.3208920546230712E-3</v>
          </cell>
          <cell r="N111">
            <v>1.3411653993138457E-3</v>
          </cell>
          <cell r="O111">
            <v>1.5844683597749023E-3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1.3313318270020401E-6</v>
          </cell>
          <cell r="F112">
            <v>1.11645384260543E-6</v>
          </cell>
          <cell r="G112">
            <v>6.9190091421024303E-7</v>
          </cell>
          <cell r="H112">
            <v>5.63230888989241E-6</v>
          </cell>
          <cell r="I112">
            <v>2.5128477989773001E-6</v>
          </cell>
          <cell r="J112">
            <v>4.5077821562704698E-6</v>
          </cell>
          <cell r="K112">
            <v>2.7237644605291799E-6</v>
          </cell>
          <cell r="L112">
            <v>3.7358600079389199E-6</v>
          </cell>
          <cell r="M112">
            <v>4.7221863654405002E-6</v>
          </cell>
          <cell r="N112">
            <v>2.7332700296869299E-6</v>
          </cell>
          <cell r="O112">
            <v>5.0706040201702197E-6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1.3979546787705158E-5</v>
          </cell>
          <cell r="E113">
            <v>4.5331331827002037E-5</v>
          </cell>
          <cell r="F113">
            <v>4.6447785669607468E-5</v>
          </cell>
          <cell r="G113">
            <v>5.7959986843270885E-6</v>
          </cell>
          <cell r="H113">
            <v>5.8087248175741279E-6</v>
          </cell>
          <cell r="I113">
            <v>5.8756143262713299E-6</v>
          </cell>
          <cell r="J113">
            <v>5.8022066738299941E-6</v>
          </cell>
          <cell r="K113">
            <v>5.7373954344562091E-6</v>
          </cell>
          <cell r="L113">
            <v>5.7164821404307343E-6</v>
          </cell>
          <cell r="M113">
            <v>5.6860918225279394E-6</v>
          </cell>
          <cell r="N113">
            <v>5.7503885780717292E-6</v>
          </cell>
          <cell r="O113">
            <v>6.9036749332976754E-6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4.3326317715337067E-3</v>
          </cell>
          <cell r="F114">
            <v>2.7651898249775639E-2</v>
          </cell>
          <cell r="G114">
            <v>0.24556160101457813</v>
          </cell>
          <cell r="H114">
            <v>0.35242829003348802</v>
          </cell>
          <cell r="I114">
            <v>0.28324994028918665</v>
          </cell>
          <cell r="J114">
            <v>1.3320343178312719</v>
          </cell>
          <cell r="K114">
            <v>1.3219867900353413</v>
          </cell>
          <cell r="L114">
            <v>2.7724034488729008</v>
          </cell>
          <cell r="M114">
            <v>3.9081013250655015</v>
          </cell>
          <cell r="N114">
            <v>3.2861198523863848</v>
          </cell>
          <cell r="O114">
            <v>3.4548262421831155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4.3326317715337067E-3</v>
          </cell>
          <cell r="F115">
            <v>2.7651898249775635E-2</v>
          </cell>
          <cell r="G115">
            <v>0.24556160101457813</v>
          </cell>
          <cell r="H115">
            <v>0.35242829003348802</v>
          </cell>
          <cell r="I115">
            <v>0.28324994028918665</v>
          </cell>
          <cell r="J115">
            <v>1.3320343178312717</v>
          </cell>
          <cell r="K115">
            <v>1.321986790035341</v>
          </cell>
          <cell r="L115">
            <v>2.7724034488729008</v>
          </cell>
          <cell r="M115">
            <v>3.908101325065501</v>
          </cell>
          <cell r="N115">
            <v>3.2861198523863848</v>
          </cell>
          <cell r="O115">
            <v>3.4548262421831142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4.3212032555902617E-3</v>
          </cell>
          <cell r="F116">
            <v>2.7655360890932259E-2</v>
          </cell>
          <cell r="G116">
            <v>0.2455861596305445</v>
          </cell>
          <cell r="H116">
            <v>0.35246353638714656</v>
          </cell>
          <cell r="I116">
            <v>0.28327826811607948</v>
          </cell>
          <cell r="J116">
            <v>1.3321675345847763</v>
          </cell>
          <cell r="K116">
            <v>1.3221190019358098</v>
          </cell>
          <cell r="L116">
            <v>2.7726807169445977</v>
          </cell>
          <cell r="M116">
            <v>3.908492174283039</v>
          </cell>
          <cell r="N116">
            <v>3.2864484972361265</v>
          </cell>
          <cell r="O116">
            <v>3.4551717593590552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4.3212032555902617E-3</v>
          </cell>
          <cell r="F117">
            <v>2.7655360890932259E-2</v>
          </cell>
          <cell r="G117">
            <v>0.2455861596305445</v>
          </cell>
          <cell r="H117">
            <v>0.35246353638714656</v>
          </cell>
          <cell r="I117">
            <v>0.28327826811607948</v>
          </cell>
          <cell r="J117">
            <v>1.3321675345847763</v>
          </cell>
          <cell r="K117">
            <v>1.3221190019358098</v>
          </cell>
          <cell r="L117">
            <v>2.7726807169445977</v>
          </cell>
          <cell r="M117">
            <v>3.908492174283039</v>
          </cell>
          <cell r="N117">
            <v>3.2864484972361265</v>
          </cell>
          <cell r="O117">
            <v>3.4551717593590552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0.163762405384799</v>
          </cell>
          <cell r="F118">
            <v>0.17741853723147</v>
          </cell>
          <cell r="G118">
            <v>7.21014805442202</v>
          </cell>
          <cell r="H118">
            <v>0.23077964830639999</v>
          </cell>
          <cell r="J118">
            <v>12.827842368042599</v>
          </cell>
          <cell r="L118">
            <v>13.4462184330394</v>
          </cell>
          <cell r="M118">
            <v>19.6323809252182</v>
          </cell>
          <cell r="N118">
            <v>2.9823680711834899</v>
          </cell>
          <cell r="O118">
            <v>8.0603598909743894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0.163762405384799</v>
          </cell>
          <cell r="F119">
            <v>0.34114736178476168</v>
          </cell>
          <cell r="G119">
            <v>7.5511109763751669</v>
          </cell>
          <cell r="H119">
            <v>7.6982310856671399</v>
          </cell>
          <cell r="I119">
            <v>6.0960029688515824</v>
          </cell>
          <cell r="J119">
            <v>13.058226356338539</v>
          </cell>
          <cell r="K119">
            <v>12.819754584205713</v>
          </cell>
          <cell r="L119">
            <v>24.545024531966806</v>
          </cell>
          <cell r="M119">
            <v>33.068327268990878</v>
          </cell>
          <cell r="N119">
            <v>31.773359597322109</v>
          </cell>
          <cell r="O119">
            <v>30.674454392304266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53.526815268790202</v>
          </cell>
          <cell r="E120">
            <v>130.43809403253201</v>
          </cell>
          <cell r="F120">
            <v>39.976281797623002</v>
          </cell>
          <cell r="G120">
            <v>20.150118845884801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0.20132991426753791</v>
          </cell>
          <cell r="E121">
            <v>0.49518814663043897</v>
          </cell>
          <cell r="F121">
            <v>0.15386587405215169</v>
          </cell>
          <cell r="G121">
            <v>7.7556378659036349E-2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0.7252955998481051</v>
          </cell>
          <cell r="E122">
            <v>1.7674538486792877</v>
          </cell>
          <cell r="F122">
            <v>0.54168403519814412</v>
          </cell>
          <cell r="G122">
            <v>0.2730368407301455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3.9832071039519461E-2</v>
          </cell>
          <cell r="E123">
            <v>3.9824979297543708E-2</v>
          </cell>
          <cell r="F123">
            <v>3.0632539142161325E-2</v>
          </cell>
          <cell r="G123">
            <v>1.5317315128007476E-2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2.5119709465822121E-2</v>
          </cell>
          <cell r="E124">
            <v>2.7715056533977253E-2</v>
          </cell>
          <cell r="F124">
            <v>2.9218959419470059E-2</v>
          </cell>
          <cell r="G124">
            <v>3.1670818703365286E-2</v>
          </cell>
          <cell r="H124">
            <v>3.3124468081122259E-2</v>
          </cell>
          <cell r="I124">
            <v>3.3907381997169785E-2</v>
          </cell>
          <cell r="J124">
            <v>3.517882620459719E-2</v>
          </cell>
          <cell r="K124">
            <v>3.6468228582366785E-2</v>
          </cell>
          <cell r="L124">
            <v>3.702685064234526E-2</v>
          </cell>
          <cell r="M124">
            <v>3.7899478683787471E-2</v>
          </cell>
          <cell r="N124">
            <v>3.8147228280590507E-2</v>
          </cell>
          <cell r="O124">
            <v>3.8626217191073342E-2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1.503811123918106</v>
          </cell>
          <cell r="E125">
            <v>1.6591836132707489</v>
          </cell>
          <cell r="F125">
            <v>1.7492159399413165</v>
          </cell>
          <cell r="G125">
            <v>1.8959984204640408</v>
          </cell>
          <cell r="H125">
            <v>1.9830222814494489</v>
          </cell>
          <cell r="I125">
            <v>2.0298920375517016</v>
          </cell>
          <cell r="J125">
            <v>2.1060080430004158</v>
          </cell>
          <cell r="K125">
            <v>2.183199128412233</v>
          </cell>
          <cell r="L125">
            <v>2.2166414765016764</v>
          </cell>
          <cell r="M125">
            <v>2.2688820391383238</v>
          </cell>
          <cell r="N125">
            <v>2.2837137632124218</v>
          </cell>
          <cell r="O125">
            <v>2.3123888103023424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3.7974315886128002E-8</v>
          </cell>
          <cell r="E126">
            <v>2.3959737468116899E-4</v>
          </cell>
          <cell r="F126">
            <v>1.3883261431997499E-4</v>
          </cell>
          <cell r="G126">
            <v>2.26346161013577E-4</v>
          </cell>
          <cell r="H126">
            <v>1.3421882521900399E-4</v>
          </cell>
          <cell r="I126">
            <v>7.2273280495051506E-5</v>
          </cell>
          <cell r="J126">
            <v>1.17377902058298E-4</v>
          </cell>
          <cell r="K126">
            <v>1.7222877336938399E-3</v>
          </cell>
          <cell r="L126">
            <v>1.1620155382528401E-3</v>
          </cell>
          <cell r="M126">
            <v>2.8836419991715899E-4</v>
          </cell>
          <cell r="N126">
            <v>1.4462421880038099E-4</v>
          </cell>
          <cell r="O126">
            <v>1.2887539158512899E-4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2.3167024619990661E-3</v>
          </cell>
          <cell r="E127">
            <v>2.5562998366802357E-3</v>
          </cell>
          <cell r="F127">
            <v>2.6951324510002097E-3</v>
          </cell>
          <cell r="G127">
            <v>2.9214786120137868E-3</v>
          </cell>
          <cell r="H127">
            <v>3.0556974372327908E-3</v>
          </cell>
          <cell r="I127">
            <v>3.1279707177278428E-3</v>
          </cell>
          <cell r="J127">
            <v>3.2453486197861398E-3</v>
          </cell>
          <cell r="K127">
            <v>3.3643946883638188E-3</v>
          </cell>
          <cell r="L127">
            <v>3.4159305995962452E-3</v>
          </cell>
          <cell r="M127">
            <v>3.4964948710844248E-3</v>
          </cell>
          <cell r="N127">
            <v>3.5193850501970304E-3</v>
          </cell>
          <cell r="O127">
            <v>3.5635324113607834E-3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813.90197121475705</v>
          </cell>
          <cell r="E128">
            <v>546.32010661103698</v>
          </cell>
          <cell r="F128">
            <v>199.77592706413901</v>
          </cell>
          <cell r="G128">
            <v>200.82931635964201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2.876267788107421</v>
          </cell>
          <cell r="E129">
            <v>1.9969934956198694</v>
          </cell>
          <cell r="F129">
            <v>0.76663999078942546</v>
          </cell>
          <cell r="G129">
            <v>0.7706823715290354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11.103710384921664</v>
          </cell>
          <cell r="E130">
            <v>7.4532074571764948</v>
          </cell>
          <cell r="F130">
            <v>2.7254560308886671</v>
          </cell>
          <cell r="G130">
            <v>2.7398269626144875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0.22863585081584209</v>
          </cell>
          <cell r="E131">
            <v>0.19846051242907944</v>
          </cell>
          <cell r="F131">
            <v>7.6331031740294888E-2</v>
          </cell>
          <cell r="G131">
            <v>7.6330953252303949E-2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0.20579509947601721</v>
          </cell>
          <cell r="E132">
            <v>0.14500838048527387</v>
          </cell>
          <cell r="F132">
            <v>0.23886051727687679</v>
          </cell>
          <cell r="G132">
            <v>2.6472952574684731E-2</v>
          </cell>
          <cell r="H132">
            <v>1.2357791915943151E-2</v>
          </cell>
          <cell r="I132">
            <v>4.7257626355424794E-3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2.2507302976577694E-3</v>
          </cell>
          <cell r="E133">
            <v>1.6331945005165563E-3</v>
          </cell>
          <cell r="F133">
            <v>2.5781764385558927E-3</v>
          </cell>
          <cell r="G133">
            <v>2.8645232370862433E-4</v>
          </cell>
          <cell r="H133">
            <v>1.2719291259813957E-4</v>
          </cell>
          <cell r="I133">
            <v>4.6922101957998118E-5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3.6488492814896641E-3</v>
          </cell>
          <cell r="E134">
            <v>2.571070575980031E-3</v>
          </cell>
          <cell r="F134">
            <v>4.2351155545545553E-3</v>
          </cell>
          <cell r="G134">
            <v>4.6937859174972903E-4</v>
          </cell>
          <cell r="H134">
            <v>2.1910978574367322E-4</v>
          </cell>
          <cell r="I134">
            <v>8.3790117651462339E-5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5.7437617415139999E-6</v>
          </cell>
          <cell r="F135">
            <v>9.0563827757964894E-5</v>
          </cell>
          <cell r="G135">
            <v>1.21016809014539E-8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2.5627236882004172E-4</v>
          </cell>
          <cell r="E136">
            <v>1.6949340526185017E-4</v>
          </cell>
          <cell r="F136">
            <v>2.5747373585407318E-4</v>
          </cell>
          <cell r="G136">
            <v>8.6441387184293017E-6</v>
          </cell>
          <cell r="H136">
            <v>8.957094181601729E-7</v>
          </cell>
          <cell r="I136">
            <v>-2.8845134402909936E-7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0.74037786275368334</v>
          </cell>
          <cell r="E137">
            <v>1.6532242683409037</v>
          </cell>
          <cell r="F137">
            <v>4.7190780516903397</v>
          </cell>
          <cell r="G137">
            <v>16.694933466572433</v>
          </cell>
          <cell r="H137">
            <v>33.042843302819527</v>
          </cell>
          <cell r="I137">
            <v>41.428562916596313</v>
          </cell>
          <cell r="J137">
            <v>46.905551532291007</v>
          </cell>
          <cell r="K137">
            <v>48.923015286771211</v>
          </cell>
          <cell r="L137">
            <v>47.621819477008309</v>
          </cell>
          <cell r="M137">
            <v>46.88903154256213</v>
          </cell>
          <cell r="N137">
            <v>45.156963382375999</v>
          </cell>
          <cell r="O137">
            <v>44.804776714326721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0.74037786275368334</v>
          </cell>
          <cell r="E138">
            <v>1.6532242683409037</v>
          </cell>
          <cell r="F138">
            <v>4.7190780516903397</v>
          </cell>
          <cell r="G138">
            <v>16.694933466572433</v>
          </cell>
          <cell r="H138">
            <v>33.042843302819527</v>
          </cell>
          <cell r="I138">
            <v>41.428562916596313</v>
          </cell>
          <cell r="J138">
            <v>46.905551532291007</v>
          </cell>
          <cell r="K138">
            <v>48.923015286771211</v>
          </cell>
          <cell r="L138">
            <v>47.621819477008309</v>
          </cell>
          <cell r="M138">
            <v>46.88903154256213</v>
          </cell>
          <cell r="N138">
            <v>45.156963382375999</v>
          </cell>
          <cell r="O138">
            <v>44.804776714326721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4.0409092639685601E-6</v>
          </cell>
          <cell r="E139">
            <v>3.05870934789378E-6</v>
          </cell>
          <cell r="F139">
            <v>1.17823680988534</v>
          </cell>
          <cell r="G139">
            <v>8.1802163332632905</v>
          </cell>
          <cell r="H139">
            <v>14.8537757746289</v>
          </cell>
          <cell r="I139">
            <v>11.451601117179701</v>
          </cell>
          <cell r="J139">
            <v>8.4474725056155808</v>
          </cell>
          <cell r="K139">
            <v>20.149856321039099</v>
          </cell>
          <cell r="L139">
            <v>12.712803379995099</v>
          </cell>
          <cell r="M139">
            <v>10.2184339980186</v>
          </cell>
          <cell r="N139">
            <v>22.7206379415919</v>
          </cell>
          <cell r="O139">
            <v>13.310418361402901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1.2762619979673138</v>
          </cell>
          <cell r="E140">
            <v>1.2762650566766618</v>
          </cell>
          <cell r="F140">
            <v>2.454501866562</v>
          </cell>
          <cell r="G140">
            <v>10.63471819982529</v>
          </cell>
          <cell r="H140">
            <v>24.543209271734806</v>
          </cell>
          <cell r="I140">
            <v>33.176758880722197</v>
          </cell>
          <cell r="J140">
            <v>34.7528493974241</v>
          </cell>
          <cell r="K140">
            <v>40.048929943834402</v>
          </cell>
          <cell r="L140">
            <v>41.9504659273709</v>
          </cell>
          <cell r="M140">
            <v>43.081093699052801</v>
          </cell>
          <cell r="N140">
            <v>45.190723910509497</v>
          </cell>
          <cell r="O140">
            <v>46.249490301013502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3.053047859252664</v>
          </cell>
          <cell r="E141">
            <v>3.2042276711461968</v>
          </cell>
          <cell r="F141">
            <v>3.4034420178235938</v>
          </cell>
          <cell r="G141">
            <v>2.211387016388762E-2</v>
          </cell>
          <cell r="H141">
            <v>1.2649998749417989E-2</v>
          </cell>
          <cell r="I141">
            <v>5.3645110871471894E-3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3.4199161606983185E-2</v>
          </cell>
          <cell r="E142">
            <v>3.5689391462922097E-2</v>
          </cell>
          <cell r="F142">
            <v>3.7206288182394909E-2</v>
          </cell>
          <cell r="G142">
            <v>2.0936649540334937E-4</v>
          </cell>
          <cell r="H142">
            <v>1.0917055106796272E-4</v>
          </cell>
          <cell r="I142">
            <v>4.2818029433206973E-5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5.4132054242068461E-2</v>
          </cell>
          <cell r="E143">
            <v>5.6812547360748152E-2</v>
          </cell>
          <cell r="F143">
            <v>6.0344716628077916E-2</v>
          </cell>
          <cell r="G143">
            <v>3.9208989652283051E-4</v>
          </cell>
          <cell r="H143">
            <v>2.2429075796840452E-4</v>
          </cell>
          <cell r="I143">
            <v>9.5115444807574156E-5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4.58900423035372E-6</v>
          </cell>
          <cell r="F144">
            <v>1.4134782641821401E-5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2.6901903172916186E-3</v>
          </cell>
          <cell r="E145">
            <v>2.8323423432491811E-3</v>
          </cell>
          <cell r="F145">
            <v>2.8069930596662128E-3</v>
          </cell>
          <cell r="G145">
            <v>-1.8781730142837516E-6</v>
          </cell>
          <cell r="H145">
            <v>-1.2965013198506858E-6</v>
          </cell>
          <cell r="I145">
            <v>-5.3454679188577998E-7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324.07894022229129</v>
          </cell>
          <cell r="E146">
            <v>384.65229563489891</v>
          </cell>
          <cell r="F146">
            <v>212.87640850443677</v>
          </cell>
          <cell r="G146">
            <v>137.0047841878673</v>
          </cell>
          <cell r="H146">
            <v>0.66017606521132577</v>
          </cell>
          <cell r="I146">
            <v>3.3212063708927098E-2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1.5125799310717021</v>
          </cell>
          <cell r="E147">
            <v>1.7952951290785151</v>
          </cell>
          <cell r="F147">
            <v>0.99356219531442636</v>
          </cell>
          <cell r="G147">
            <v>0.63944508977113612</v>
          </cell>
          <cell r="H147">
            <v>3.0812525692894403E-3</v>
          </cell>
          <cell r="I147">
            <v>1.5501130990227326E-4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4.4212679430053416</v>
          </cell>
          <cell r="E148">
            <v>5.2476438695074918</v>
          </cell>
          <cell r="F148">
            <v>2.9041801978777193</v>
          </cell>
          <cell r="G148">
            <v>1.8690966464920526</v>
          </cell>
          <cell r="H148">
            <v>9.006494750495574E-3</v>
          </cell>
          <cell r="I148">
            <v>4.5309773136326185E-4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6.6779561715035697E-5</v>
          </cell>
          <cell r="F149">
            <v>3.6889810611995597E-5</v>
          </cell>
          <cell r="G149">
            <v>2.1301197740581501E-4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0.10616828033504032</v>
          </cell>
          <cell r="E150">
            <v>0.12522161773157137</v>
          </cell>
          <cell r="F150">
            <v>9.8873089609464518E-2</v>
          </cell>
          <cell r="G150">
            <v>6.3139722933431064E-2</v>
          </cell>
          <cell r="H150">
            <v>2.3183915273249626E-4</v>
          </cell>
          <cell r="I150">
            <v>1.09079095887839E-5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0.24758464347195008</v>
          </cell>
          <cell r="E151">
            <v>0.27445292377736541</v>
          </cell>
          <cell r="F151">
            <v>0.34721807598043264</v>
          </cell>
          <cell r="G151">
            <v>4.3757147115460061E-2</v>
          </cell>
          <cell r="H151">
            <v>1.559479778238246E-2</v>
          </cell>
          <cell r="I151">
            <v>5.2017486812369401E-3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2.0592367473734928E-3</v>
          </cell>
          <cell r="E152">
            <v>2.3168557961549836E-3</v>
          </cell>
          <cell r="F152">
            <v>2.9452279714047365E-3</v>
          </cell>
          <cell r="G152">
            <v>3.785647009871151E-4</v>
          </cell>
          <cell r="H152">
            <v>1.3716649383348632E-4</v>
          </cell>
          <cell r="I152">
            <v>4.2478227890873377E-5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4.3897986431196872E-3</v>
          </cell>
          <cell r="E153">
            <v>4.8661865917972681E-3</v>
          </cell>
          <cell r="F153">
            <v>6.156348864901265E-3</v>
          </cell>
          <cell r="G153">
            <v>7.758359417634771E-4</v>
          </cell>
          <cell r="H153">
            <v>2.7650350677983158E-4</v>
          </cell>
          <cell r="I153">
            <v>9.2229586546754296E-5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6.1555539754069396E-6</v>
          </cell>
          <cell r="F154">
            <v>2.7000392816836498E-5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1.5112174236928E-4</v>
          </cell>
          <cell r="E155">
            <v>1.6429838350646067E-4</v>
          </cell>
          <cell r="F155">
            <v>1.8907630783431874E-4</v>
          </cell>
          <cell r="G155">
            <v>1.115832330097409E-5</v>
          </cell>
          <cell r="H155">
            <v>9.7951419290342028E-7</v>
          </cell>
          <cell r="I155">
            <v>-5.154375221485299E-7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2.6854489166764064</v>
          </cell>
          <cell r="E156">
            <v>2.6686923859996523</v>
          </cell>
          <cell r="F156">
            <v>2.6370661798733228</v>
          </cell>
          <cell r="G156">
            <v>1.4990665696351088E-2</v>
          </cell>
          <cell r="H156">
            <v>1.2931653385587841E-2</v>
          </cell>
          <cell r="I156">
            <v>5.4935462377017803E-3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3.2508344682866543E-2</v>
          </cell>
          <cell r="E157">
            <v>3.2235603761168505E-2</v>
          </cell>
          <cell r="F157">
            <v>3.1237135663170337E-2</v>
          </cell>
          <cell r="G157">
            <v>1.3521327826280621E-4</v>
          </cell>
          <cell r="H157">
            <v>1.0911790334337046E-4</v>
          </cell>
          <cell r="I157">
            <v>4.2694122225205287E-5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4.7614342494262524E-2</v>
          </cell>
          <cell r="E158">
            <v>4.7317240886518667E-2</v>
          </cell>
          <cell r="F158">
            <v>4.6756492550945404E-2</v>
          </cell>
          <cell r="G158">
            <v>2.6579194497076405E-4</v>
          </cell>
          <cell r="H158">
            <v>2.292846344962383E-4</v>
          </cell>
          <cell r="I158">
            <v>9.7403302086910868E-5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5.8919287839307598E-6</v>
          </cell>
          <cell r="F159">
            <v>8.9478275006733897E-5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2.6074482428115001E-3</v>
          </cell>
          <cell r="E160">
            <v>2.5387433528293564E-3</v>
          </cell>
          <cell r="F160">
            <v>2.4507580783545684E-3</v>
          </cell>
          <cell r="G160">
            <v>-1.5906910499398092E-6</v>
          </cell>
          <cell r="H160">
            <v>-1.3474521523224319E-6</v>
          </cell>
          <cell r="I160">
            <v>-5.643489229430408E-7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4.2469385374451198E-2</v>
          </cell>
          <cell r="F161">
            <v>9.2526860341007794E-2</v>
          </cell>
          <cell r="G161">
            <v>0.2562168120979853</v>
          </cell>
          <cell r="H161">
            <v>0.19968770397544411</v>
          </cell>
          <cell r="I161">
            <v>0.10228073350638804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2.9830788408213453E-4</v>
          </cell>
          <cell r="F162">
            <v>6.7401181332924474E-4</v>
          </cell>
          <cell r="G162">
            <v>2.0507317625428657E-3</v>
          </cell>
          <cell r="H162">
            <v>1.6102057641032199E-3</v>
          </cell>
          <cell r="I162">
            <v>8.3850175097392504E-4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5.7546592648307867E-4</v>
          </cell>
          <cell r="F163">
            <v>1.2537514951356072E-3</v>
          </cell>
          <cell r="G163">
            <v>3.471772521652922E-3</v>
          </cell>
          <cell r="H163">
            <v>2.7057954468217289E-3</v>
          </cell>
          <cell r="I163">
            <v>1.3859177981895396E-3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3.2407452523313102E-5</v>
          </cell>
          <cell r="F164">
            <v>4.2556386512738601E-5</v>
          </cell>
          <cell r="G164">
            <v>2.39984623699591E-4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3.1976007217003003E-5</v>
          </cell>
          <cell r="F165">
            <v>7.2135569611718998E-5</v>
          </cell>
          <cell r="G165">
            <v>2.8865571614078602E-4</v>
          </cell>
          <cell r="H165">
            <v>2.2011576791940301E-4</v>
          </cell>
          <cell r="I165">
            <v>1.1320300342259E-4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2.8773914363701983E-2</v>
          </cell>
          <cell r="G166">
            <v>3.042682872740389E-2</v>
          </cell>
          <cell r="H166">
            <v>3.1023641718362919E-2</v>
          </cell>
          <cell r="I166">
            <v>3.1892522889951397E-2</v>
          </cell>
          <cell r="J166">
            <v>3.2426583620297177E-2</v>
          </cell>
          <cell r="K166">
            <v>3.2960644350642984E-2</v>
          </cell>
          <cell r="L166">
            <v>3.5939564798539693E-2</v>
          </cell>
          <cell r="M166">
            <v>3.8019840657423198E-2</v>
          </cell>
          <cell r="N166">
            <v>4.0091477970173192E-2</v>
          </cell>
          <cell r="O166">
            <v>4.2130119148439206E-2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0.35078787907941233</v>
          </cell>
          <cell r="G167">
            <v>0.44905706465165934</v>
          </cell>
          <cell r="H167">
            <v>0.45786518239100965</v>
          </cell>
          <cell r="I167">
            <v>0.4706886426319784</v>
          </cell>
          <cell r="J167">
            <v>0.47857062553803131</v>
          </cell>
          <cell r="K167">
            <v>0.48645260844408511</v>
          </cell>
          <cell r="L167">
            <v>0.5304172714770905</v>
          </cell>
          <cell r="M167">
            <v>0.5611192082193377</v>
          </cell>
          <cell r="N167">
            <v>0.59169365220825365</v>
          </cell>
          <cell r="O167">
            <v>0.62178111980442863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5.0888509418693301E-2</v>
          </cell>
          <cell r="F168">
            <v>0.1295944382198238</v>
          </cell>
          <cell r="G168">
            <v>0.3673760558265613</v>
          </cell>
          <cell r="H168">
            <v>0.26832004879917382</v>
          </cell>
          <cell r="I168">
            <v>0.1297756293646995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2.8777321906177351E-4</v>
          </cell>
          <cell r="F169">
            <v>7.6451109500089783E-4</v>
          </cell>
          <cell r="G169">
            <v>2.3772120917897621E-3</v>
          </cell>
          <cell r="H169">
            <v>1.7486574385731661E-3</v>
          </cell>
          <cell r="I169">
            <v>8.6191271486035467E-4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6.8954619808527613E-4</v>
          </cell>
          <cell r="F170">
            <v>1.7560221981005931E-3</v>
          </cell>
          <cell r="G170">
            <v>4.9779953364032757E-3</v>
          </cell>
          <cell r="H170">
            <v>3.6357730189590012E-3</v>
          </cell>
          <cell r="I170">
            <v>1.7584773626653091E-3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2.1969890990024401E-5</v>
          </cell>
          <cell r="F171">
            <v>3.74571813958056E-5</v>
          </cell>
          <cell r="G171">
            <v>1.5511528708094099E-4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2.1677402515622601E-5</v>
          </cell>
          <cell r="F172">
            <v>5.7395124844464202E-5</v>
          </cell>
          <cell r="G172">
            <v>1.95969828507657E-4</v>
          </cell>
          <cell r="H172">
            <v>1.4868600967765899E-4</v>
          </cell>
          <cell r="I172">
            <v>7.4154176397423898E-5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3.4043739102160402E-2</v>
          </cell>
          <cell r="F173">
            <v>6.7764376058465109E-2</v>
          </cell>
          <cell r="G173">
            <v>0.23892017934435589</v>
          </cell>
          <cell r="H173">
            <v>0.18849817999133728</v>
          </cell>
          <cell r="I173">
            <v>9.9799982236590451E-2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2.610339446161521E-4</v>
          </cell>
          <cell r="F174">
            <v>5.3442002173984112E-4</v>
          </cell>
          <cell r="G174">
            <v>2.051421371218263E-3</v>
          </cell>
          <cell r="H174">
            <v>1.6271405738135592E-3</v>
          </cell>
          <cell r="I174">
            <v>8.7125590908324979E-4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4.6444391680982872E-4</v>
          </cell>
          <cell r="F175">
            <v>9.2447989165709437E-4</v>
          </cell>
          <cell r="G175">
            <v>3.2594840292545103E-3</v>
          </cell>
          <cell r="H175">
            <v>2.5715986356253371E-3</v>
          </cell>
          <cell r="I175">
            <v>1.3615277249193777E-3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2.7883376883207701E-5</v>
          </cell>
          <cell r="F176">
            <v>3.1326369124819602E-5</v>
          </cell>
          <cell r="G176">
            <v>2.54020567714456E-4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2.7512161278658699E-5</v>
          </cell>
          <cell r="F177">
            <v>5.6846717861747501E-5</v>
          </cell>
          <cell r="G177">
            <v>2.8884372822296202E-4</v>
          </cell>
          <cell r="H177">
            <v>2.2286206714772599E-4</v>
          </cell>
          <cell r="I177">
            <v>1.18466090040162E-4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5.92385573802637E-2</v>
          </cell>
          <cell r="F178">
            <v>0.15176683422648959</v>
          </cell>
          <cell r="G178">
            <v>0.3215431213183913</v>
          </cell>
          <cell r="H178">
            <v>0.2340795281998248</v>
          </cell>
          <cell r="I178">
            <v>0.1046241290236659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3.114197530177224E-4</v>
          </cell>
          <cell r="F179">
            <v>8.3265839832909552E-4</v>
          </cell>
          <cell r="G179">
            <v>1.9126281824763116E-3</v>
          </cell>
          <cell r="H179">
            <v>1.406141029164656E-3</v>
          </cell>
          <cell r="I179">
            <v>6.4430956428274187E-4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8.0269047940736689E-4</v>
          </cell>
          <cell r="F180">
            <v>2.0564611683806166E-3</v>
          </cell>
          <cell r="G180">
            <v>4.3569528633928363E-3</v>
          </cell>
          <cell r="H180">
            <v>3.1718093252008747E-3</v>
          </cell>
          <cell r="I180">
            <v>1.4176711249819216E-3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2.1890481200300901E-5</v>
          </cell>
          <cell r="F181">
            <v>3.7406575472978001E-5</v>
          </cell>
          <cell r="G181">
            <v>9.5039003448904095E-5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2.15990499204141E-5</v>
          </cell>
          <cell r="F182">
            <v>5.7271324850029303E-5</v>
          </cell>
          <cell r="G182">
            <v>1.38906027906839E-4</v>
          </cell>
          <cell r="H182">
            <v>1.0219928272828299E-4</v>
          </cell>
          <cell r="I182">
            <v>4.68650009997076E-5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4.2307101396109902E-2</v>
          </cell>
          <cell r="F183">
            <v>9.7166433421165502E-2</v>
          </cell>
          <cell r="G183">
            <v>0.28953573086237949</v>
          </cell>
          <cell r="H183">
            <v>0.21187109772500878</v>
          </cell>
          <cell r="I183">
            <v>0.10206655797233377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2.6094273138703672E-4</v>
          </cell>
          <cell r="F184">
            <v>6.195096305517874E-4</v>
          </cell>
          <cell r="G184">
            <v>2.0002209906159756E-3</v>
          </cell>
          <cell r="H184">
            <v>1.4727811793446284E-3</v>
          </cell>
          <cell r="I184">
            <v>7.2062273980622656E-4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5.7717737238894911E-4</v>
          </cell>
          <cell r="F185">
            <v>1.3255993645452321E-3</v>
          </cell>
          <cell r="G185">
            <v>3.9500099708373766E-3</v>
          </cell>
          <cell r="H185">
            <v>2.8904651804230429E-3</v>
          </cell>
          <cell r="I185">
            <v>1.3924496312733138E-3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1.9598747178489E-5</v>
          </cell>
          <cell r="F186">
            <v>2.84072664290896E-5</v>
          </cell>
          <cell r="G186">
            <v>1.2773886399335501E-4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1.93378260994984E-5</v>
          </cell>
          <cell r="F187">
            <v>4.6260030616828802E-5</v>
          </cell>
          <cell r="G187">
            <v>1.6039213577600299E-4</v>
          </cell>
          <cell r="H187">
            <v>1.21323437039697E-4</v>
          </cell>
          <cell r="I187">
            <v>6.08252457660004E-5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6.3621757242727006E-2</v>
          </cell>
          <cell r="F188">
            <v>0.1725847127811399</v>
          </cell>
          <cell r="G188">
            <v>0.52318709863869506</v>
          </cell>
          <cell r="H188">
            <v>0.37950108568048868</v>
          </cell>
          <cell r="I188">
            <v>0.17944638374321681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3.3907861005507621E-4</v>
          </cell>
          <cell r="F189">
            <v>9.5990096714375719E-4</v>
          </cell>
          <cell r="G189">
            <v>3.1902296573153564E-3</v>
          </cell>
          <cell r="H189">
            <v>2.3289681349428475E-3</v>
          </cell>
          <cell r="I189">
            <v>1.120120490993499E-3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8.6208343147326449E-4</v>
          </cell>
          <cell r="F190">
            <v>2.3385462436468787E-3</v>
          </cell>
          <cell r="G190">
            <v>7.0892560791151107E-3</v>
          </cell>
          <cell r="H190">
            <v>5.142291133881957E-3</v>
          </cell>
          <cell r="I190">
            <v>2.4315228149487307E-3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2.7442014299550601E-5</v>
          </cell>
          <cell r="F191">
            <v>5.0969731662308898E-5</v>
          </cell>
          <cell r="G191">
            <v>2.1435613593194801E-4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2.7076674621687299E-5</v>
          </cell>
          <cell r="F192">
            <v>7.5818005374719805E-5</v>
          </cell>
          <cell r="G192">
            <v>2.6794629150311502E-4</v>
          </cell>
          <cell r="H192">
            <v>2.0423209965132099E-4</v>
          </cell>
          <cell r="I192">
            <v>1.02396289985106E-4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4.8772513576747202E-2</v>
          </cell>
          <cell r="F193">
            <v>0.11232961580114009</v>
          </cell>
          <cell r="G193">
            <v>0.24543931913341091</v>
          </cell>
          <cell r="H193">
            <v>0.17878524382665001</v>
          </cell>
          <cell r="I193">
            <v>8.0834269793044908E-2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2.796478169952321E-4</v>
          </cell>
          <cell r="F194">
            <v>6.6594879114445754E-4</v>
          </cell>
          <cell r="G194">
            <v>1.5609228165708298E-3</v>
          </cell>
          <cell r="H194">
            <v>1.146910279614749E-3</v>
          </cell>
          <cell r="I194">
            <v>5.2945629819423231E-4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6.6538217703611402E-4</v>
          </cell>
          <cell r="F195">
            <v>1.5324640627713522E-3</v>
          </cell>
          <cell r="G195">
            <v>3.348421816281181E-3</v>
          </cell>
          <cell r="H195">
            <v>2.4390892745791318E-3</v>
          </cell>
          <cell r="I195">
            <v>1.1027867638887434E-3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1.9360332272295101E-5</v>
          </cell>
          <cell r="F196">
            <v>2.77957938521369E-5</v>
          </cell>
          <cell r="G196">
            <v>7.7136871711677994E-5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1.91025852469318E-5</v>
          </cell>
          <cell r="F197">
            <v>4.54349226904588E-5</v>
          </cell>
          <cell r="G197">
            <v>1.1170600384385999E-4</v>
          </cell>
          <cell r="H197">
            <v>8.1772235888231504E-5</v>
          </cell>
          <cell r="I197">
            <v>3.7783391999316403E-5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9.8159663241878192</v>
          </cell>
          <cell r="F198">
            <v>7.7593403077836749</v>
          </cell>
          <cell r="G198">
            <v>2.8954461097214501E-2</v>
          </cell>
          <cell r="H198">
            <v>2.010828175217352E-2</v>
          </cell>
          <cell r="I198">
            <v>1.885325838548042E-2</v>
          </cell>
          <cell r="J198">
            <v>1.8600611007635631E-2</v>
          </cell>
          <cell r="K198">
            <v>1.4124746766202529E-2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2.1763015052725945E-2</v>
          </cell>
          <cell r="F199">
            <v>1.7238383327975063E-2</v>
          </cell>
          <cell r="G199">
            <v>6.7967011111261998E-5</v>
          </cell>
          <cell r="H199">
            <v>5.0430595014538898E-5</v>
          </cell>
          <cell r="I199">
            <v>5.0222180970596976E-5</v>
          </cell>
          <cell r="J199">
            <v>5.2058222105455503E-5</v>
          </cell>
          <cell r="K199">
            <v>4.0467577466723755E-5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0.13391495667377648</v>
          </cell>
          <cell r="F200">
            <v>0.10585730297112787</v>
          </cell>
          <cell r="G200">
            <v>3.9501311183103022E-4</v>
          </cell>
          <cell r="H200">
            <v>2.7432853686457732E-4</v>
          </cell>
          <cell r="I200">
            <v>2.5720679925621341E-4</v>
          </cell>
          <cell r="J200">
            <v>2.537600410318639E-4</v>
          </cell>
          <cell r="K200">
            <v>1.9269777307234009E-4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4.7306539869611198E-4</v>
          </cell>
          <cell r="F201">
            <v>1.7226872062275502E-5</v>
          </cell>
          <cell r="G201">
            <v>6.2968392985282003E-8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4.7306539869611198E-4</v>
          </cell>
          <cell r="F202">
            <v>4.9010516622522793E-4</v>
          </cell>
          <cell r="G202">
            <v>2.5512750686000011E-8</v>
          </cell>
          <cell r="H202">
            <v>-3.2981699765229026E-7</v>
          </cell>
          <cell r="I202">
            <v>-3.2236669906707891E-7</v>
          </cell>
          <cell r="J202">
            <v>-2.9940650655745502E-7</v>
          </cell>
          <cell r="K202">
            <v>-1.2354203967023E-7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4.0040241522891998E-2</v>
          </cell>
          <cell r="F203">
            <v>9.0489163659210503E-2</v>
          </cell>
          <cell r="G203">
            <v>0.19145531163061419</v>
          </cell>
          <cell r="H203">
            <v>0.13951765162980939</v>
          </cell>
          <cell r="I203">
            <v>6.3731784489290344E-2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2.1819147891176573E-4</v>
          </cell>
          <cell r="F204">
            <v>5.0926887372264187E-4</v>
          </cell>
          <cell r="G204">
            <v>1.1527902858950649E-3</v>
          </cell>
          <cell r="H204">
            <v>8.4689024524701399E-4</v>
          </cell>
          <cell r="I204">
            <v>3.9515394057905792E-4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5.4625158967110533E-4</v>
          </cell>
          <cell r="F205">
            <v>1.2345042791161056E-3</v>
          </cell>
          <cell r="G205">
            <v>2.6119414956427538E-3</v>
          </cell>
          <cell r="H205">
            <v>1.9033786034080428E-3</v>
          </cell>
          <cell r="I205">
            <v>8.6946499985389154E-4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1.6856324769376102E-5</v>
          </cell>
          <cell r="F206">
            <v>2.3634680689387201E-5</v>
          </cell>
          <cell r="G206">
            <v>6.4468529318125904E-5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1.66319139737989E-5</v>
          </cell>
          <cell r="F207">
            <v>3.8999953750442498E-5</v>
          </cell>
          <cell r="G207">
            <v>9.4215139966618297E-5</v>
          </cell>
          <cell r="H207">
            <v>6.8765664455500695E-5</v>
          </cell>
          <cell r="I207">
            <v>3.1618119600665398E-5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9.8968200561463507E-2</v>
          </cell>
          <cell r="F208">
            <v>0.16170192387083521</v>
          </cell>
          <cell r="G208">
            <v>7.5438821053357599E-2</v>
          </cell>
          <cell r="H208">
            <v>2.9414922070798828E-2</v>
          </cell>
          <cell r="I208">
            <v>2.755133988034247E-2</v>
          </cell>
          <cell r="J208">
            <v>2.7822589106018921E-2</v>
          </cell>
          <cell r="K208">
            <v>2.0992706344093861E-2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1.572877907187071E-4</v>
          </cell>
          <cell r="F209">
            <v>2.6191733650017133E-4</v>
          </cell>
          <cell r="G209">
            <v>1.2608300828005051E-4</v>
          </cell>
          <cell r="H209">
            <v>5.278265060119632E-5</v>
          </cell>
          <cell r="I209">
            <v>5.2525091588930399E-5</v>
          </cell>
          <cell r="J209">
            <v>5.5729339558611617E-5</v>
          </cell>
          <cell r="K209">
            <v>4.3097325287763411E-5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1.3501800895151907E-3</v>
          </cell>
          <cell r="F210">
            <v>2.2060289750455092E-3</v>
          </cell>
          <cell r="G210">
            <v>1.0291790048207051E-3</v>
          </cell>
          <cell r="H210">
            <v>4.012949805020313E-4</v>
          </cell>
          <cell r="I210">
            <v>3.758709397045358E-4</v>
          </cell>
          <cell r="J210">
            <v>3.7957147484336877E-4</v>
          </cell>
          <cell r="K210">
            <v>2.8639435667249436E-4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3.07085336117571E-6</v>
          </cell>
          <cell r="F211">
            <v>1.84795719618471E-6</v>
          </cell>
          <cell r="G211">
            <v>2.5672945961878001E-7</v>
          </cell>
          <cell r="J211">
            <v>1.13002541510907E-8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3.07085336117571E-6</v>
          </cell>
          <cell r="F212">
            <v>4.9037866623026089E-6</v>
          </cell>
          <cell r="G212">
            <v>1.2885676852583402E-6</v>
          </cell>
          <cell r="H212">
            <v>-2.8118478331317002E-7</v>
          </cell>
          <cell r="I212">
            <v>-2.7414654057444652E-7</v>
          </cell>
          <cell r="J212">
            <v>-2.1711918488030531E-7</v>
          </cell>
          <cell r="K212">
            <v>-6.2904745542501397E-8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0.41616633073856152</v>
          </cell>
          <cell r="E213">
            <v>0.35900644804877757</v>
          </cell>
          <cell r="F213">
            <v>0.26881767496651482</v>
          </cell>
          <cell r="G213">
            <v>0.13864549788573555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0.46785915580564319</v>
          </cell>
          <cell r="E214">
            <v>0.37515877022447103</v>
          </cell>
          <cell r="F214">
            <v>0.25405806194058617</v>
          </cell>
          <cell r="G214">
            <v>0.11302509659671477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4.203757982724364E-2</v>
          </cell>
          <cell r="E215">
            <v>3.6272367323427583E-2</v>
          </cell>
          <cell r="F215">
            <v>2.7150705516120505E-2</v>
          </cell>
          <cell r="G215">
            <v>1.400312958759622E-2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8735.5134157849097</v>
          </cell>
          <cell r="E216">
            <v>8259.8844145694893</v>
          </cell>
          <cell r="F216">
            <v>4992.6579006728398</v>
          </cell>
          <cell r="G216">
            <v>3849.6161105165702</v>
          </cell>
          <cell r="H216">
            <v>2445.3090717978398</v>
          </cell>
          <cell r="I216">
            <v>1522.9187434422099</v>
          </cell>
          <cell r="J216">
            <v>455.746649756826</v>
          </cell>
          <cell r="K216">
            <v>10.719798692836299</v>
          </cell>
          <cell r="L216">
            <v>18.706823014157301</v>
          </cell>
          <cell r="M216">
            <v>21.041556272806002</v>
          </cell>
          <cell r="N216">
            <v>9.4949186053550196</v>
          </cell>
          <cell r="O216">
            <v>7.4367582785565904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117.42340239778854</v>
          </cell>
          <cell r="E217">
            <v>111.02996300350442</v>
          </cell>
          <cell r="F217">
            <v>67.111668175777083</v>
          </cell>
          <cell r="G217">
            <v>51.746817857938161</v>
          </cell>
          <cell r="H217">
            <v>32.870021194842529</v>
          </cell>
          <cell r="I217">
            <v>20.471183766624797</v>
          </cell>
          <cell r="J217">
            <v>6.1261793896553929</v>
          </cell>
          <cell r="K217">
            <v>0.14409630843879781</v>
          </cell>
          <cell r="L217">
            <v>0.25145846635715335</v>
          </cell>
          <cell r="M217">
            <v>0.28284211948352972</v>
          </cell>
          <cell r="N217">
            <v>0.12763138181623127</v>
          </cell>
          <cell r="O217">
            <v>9.9965442019708792E-2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119.17480785518279</v>
          </cell>
          <cell r="E218">
            <v>112.68600838430406</v>
          </cell>
          <cell r="F218">
            <v>68.112658945059266</v>
          </cell>
          <cell r="G218">
            <v>52.518637251249295</v>
          </cell>
          <cell r="H218">
            <v>33.360287473367599</v>
          </cell>
          <cell r="I218">
            <v>20.776517645869198</v>
          </cell>
          <cell r="J218">
            <v>6.2175532026852087</v>
          </cell>
          <cell r="K218">
            <v>0.14624554833337317</v>
          </cell>
          <cell r="L218">
            <v>0.25520904521360649</v>
          </cell>
          <cell r="M218">
            <v>0.28706079499053233</v>
          </cell>
          <cell r="N218">
            <v>0.12953504236500735</v>
          </cell>
          <cell r="O218">
            <v>0.10145645673337764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8.0423099186638702E-2</v>
          </cell>
          <cell r="F219">
            <v>0.53771603126860101</v>
          </cell>
          <cell r="G219">
            <v>0.63512514715899815</v>
          </cell>
          <cell r="H219">
            <v>3.6503482107797802E-2</v>
          </cell>
          <cell r="I219">
            <v>3.0494721348338801E-2</v>
          </cell>
          <cell r="J219">
            <v>4.5098546437906402E-2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8.5838578014034911E-5</v>
          </cell>
          <cell r="F220">
            <v>5.9855841571711677E-4</v>
          </cell>
          <cell r="G220">
            <v>7.1934430794896094E-4</v>
          </cell>
          <cell r="H220">
            <v>4.5324406812049991E-5</v>
          </cell>
          <cell r="I220">
            <v>4.0010536603164319E-5</v>
          </cell>
          <cell r="J220">
            <v>6.067704775802326E-5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1.0971773422460949E-3</v>
          </cell>
          <cell r="F221">
            <v>7.3358258017544517E-3</v>
          </cell>
          <cell r="G221">
            <v>8.6647359776125202E-3</v>
          </cell>
          <cell r="H221">
            <v>4.9800112016095202E-4</v>
          </cell>
          <cell r="I221">
            <v>4.1602621211922003E-4</v>
          </cell>
          <cell r="J221">
            <v>6.1525984226338919E-4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1.4460325773212001E-6</v>
          </cell>
          <cell r="F222">
            <v>1.07778185392089E-5</v>
          </cell>
          <cell r="G222">
            <v>2.56579338006674E-6</v>
          </cell>
          <cell r="H222">
            <v>2.29444709412354E-8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1.4460325773212001E-6</v>
          </cell>
          <cell r="F223">
            <v>1.2212775966707215E-5</v>
          </cell>
          <cell r="G223">
            <v>1.4189114219185026E-5</v>
          </cell>
          <cell r="H223">
            <v>4.3989939833129698E-8</v>
          </cell>
          <cell r="I223">
            <v>-7.6387129483387488E-8</v>
          </cell>
          <cell r="J223">
            <v>-1.0373025042962265E-7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7.9196429137802053E-3</v>
          </cell>
          <cell r="E224">
            <v>1.4445240136351846E-2</v>
          </cell>
          <cell r="F224">
            <v>9.418168983537159E-3</v>
          </cell>
          <cell r="G224">
            <v>0.63391017617453127</v>
          </cell>
          <cell r="H224">
            <v>1.4867386559230629</v>
          </cell>
          <cell r="I224">
            <v>2.8033160945636202</v>
          </cell>
          <cell r="J224">
            <v>4.0643412548949636</v>
          </cell>
          <cell r="K224">
            <v>4.7940607845589502</v>
          </cell>
          <cell r="L224">
            <v>4.3055444826374591</v>
          </cell>
          <cell r="M224">
            <v>4.9932812939701279</v>
          </cell>
          <cell r="N224">
            <v>4.8730667316477314</v>
          </cell>
          <cell r="O224">
            <v>5.1195153942306062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7.9196429137802036E-3</v>
          </cell>
          <cell r="E225">
            <v>1.4445240136351846E-2</v>
          </cell>
          <cell r="F225">
            <v>9.418168983537159E-3</v>
          </cell>
          <cell r="G225">
            <v>0.63391017617453127</v>
          </cell>
          <cell r="H225">
            <v>1.4867386559230626</v>
          </cell>
          <cell r="I225">
            <v>2.8033160945636197</v>
          </cell>
          <cell r="J225">
            <v>4.0643412548949636</v>
          </cell>
          <cell r="K225">
            <v>4.7940607845589502</v>
          </cell>
          <cell r="L225">
            <v>4.3055444826374583</v>
          </cell>
          <cell r="M225">
            <v>4.9932812939701279</v>
          </cell>
          <cell r="N225">
            <v>4.8730667316477305</v>
          </cell>
          <cell r="O225">
            <v>5.1195153942306044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7.8772201651317476E-3</v>
          </cell>
          <cell r="E226">
            <v>1.444738197961574E-2</v>
          </cell>
          <cell r="F226">
            <v>9.4201566568041534E-3</v>
          </cell>
          <cell r="G226">
            <v>0.63397357353139561</v>
          </cell>
          <cell r="H226">
            <v>1.4868873446557265</v>
          </cell>
          <cell r="I226">
            <v>2.8035964542082707</v>
          </cell>
          <cell r="J226">
            <v>4.0647477296670909</v>
          </cell>
          <cell r="K226">
            <v>4.7945402385830533</v>
          </cell>
          <cell r="L226">
            <v>4.3059750801450791</v>
          </cell>
          <cell r="M226">
            <v>4.9937806720373645</v>
          </cell>
          <cell r="N226">
            <v>4.8735540870564753</v>
          </cell>
          <cell r="O226">
            <v>5.1200273969702277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7.8772201651317476E-3</v>
          </cell>
          <cell r="E227">
            <v>1.444738197961574E-2</v>
          </cell>
          <cell r="F227">
            <v>9.4201566568041534E-3</v>
          </cell>
          <cell r="G227">
            <v>0.63397357353139561</v>
          </cell>
          <cell r="H227">
            <v>1.4868873446557265</v>
          </cell>
          <cell r="I227">
            <v>2.8035964542082707</v>
          </cell>
          <cell r="J227">
            <v>4.0647477296670909</v>
          </cell>
          <cell r="K227">
            <v>4.7945402385830533</v>
          </cell>
          <cell r="L227">
            <v>4.3059750801450791</v>
          </cell>
          <cell r="M227">
            <v>4.9937806720373645</v>
          </cell>
          <cell r="N227">
            <v>4.8735540870564753</v>
          </cell>
          <cell r="O227">
            <v>5.1200273969702277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1.30760880070748E-2</v>
          </cell>
          <cell r="E228">
            <v>4.2560387150148898E-2</v>
          </cell>
          <cell r="F228">
            <v>1.9059737326516901E-2</v>
          </cell>
          <cell r="G228">
            <v>13.1898966285064</v>
          </cell>
          <cell r="H228">
            <v>12.7757549631178</v>
          </cell>
          <cell r="I228">
            <v>9.2154118737786899</v>
          </cell>
          <cell r="J228">
            <v>11.081504163641201</v>
          </cell>
          <cell r="K228">
            <v>11.134133100521399</v>
          </cell>
          <cell r="L228">
            <v>8.6295911968653503</v>
          </cell>
          <cell r="M228">
            <v>9.4202074382244305</v>
          </cell>
          <cell r="N228">
            <v>8.5919448879173093</v>
          </cell>
          <cell r="O228">
            <v>6.7517779576865804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1.30760880070748E-2</v>
          </cell>
          <cell r="E229">
            <v>5.4688227474681689E-2</v>
          </cell>
          <cell r="F229">
            <v>7.0183177579922984E-2</v>
          </cell>
          <cell r="G229">
            <v>12.563227503486429</v>
          </cell>
          <cell r="H229">
            <v>22.714652591126271</v>
          </cell>
          <cell r="I229">
            <v>26.024437249698806</v>
          </cell>
          <cell r="J229">
            <v>26.008928080115719</v>
          </cell>
          <cell r="K229">
            <v>25.674059821487024</v>
          </cell>
          <cell r="L229">
            <v>24.879034820469872</v>
          </cell>
          <cell r="M229">
            <v>24.914250165499691</v>
          </cell>
          <cell r="N229">
            <v>24.816395451804215</v>
          </cell>
          <cell r="O229">
            <v>24.763375183541818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2.5692098246188299E-2</v>
          </cell>
          <cell r="F230">
            <v>4.5395809554117705E-2</v>
          </cell>
          <cell r="G230">
            <v>8.4622679535281686E-2</v>
          </cell>
          <cell r="H230">
            <v>5.3441611823126199E-2</v>
          </cell>
          <cell r="I230">
            <v>5.2765909931857397E-2</v>
          </cell>
          <cell r="J230">
            <v>4.57169884132856E-2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1.8489702247654022E-5</v>
          </cell>
          <cell r="F231">
            <v>3.3451492504638365E-5</v>
          </cell>
          <cell r="G231">
            <v>6.4376139391958583E-5</v>
          </cell>
          <cell r="H231">
            <v>4.4942138812260905E-5</v>
          </cell>
          <cell r="I231">
            <v>4.6610076818028632E-5</v>
          </cell>
          <cell r="J231">
            <v>4.2566633143731974E-5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3.5050611522767175E-4</v>
          </cell>
          <cell r="F232">
            <v>6.1931527358959949E-4</v>
          </cell>
          <cell r="G232">
            <v>1.1544703892944308E-3</v>
          </cell>
          <cell r="H232">
            <v>7.2908065243009867E-4</v>
          </cell>
          <cell r="I232">
            <v>7.1986234559150532E-4</v>
          </cell>
          <cell r="J232">
            <v>6.2369697698888939E-4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H233">
            <v>8.6281794603507096E-8</v>
          </cell>
          <cell r="I233">
            <v>2.25675504800459E-8</v>
          </cell>
          <cell r="J233">
            <v>1.9336713208368299E-8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G234">
            <v>-2.06663592021134E-8</v>
          </cell>
          <cell r="H234">
            <v>8.2603317783720279E-8</v>
          </cell>
          <cell r="I234">
            <v>7.6966410965557097E-8</v>
          </cell>
          <cell r="J234">
            <v>2.39833285004837E-8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1403.1171748238201</v>
          </cell>
          <cell r="E235">
            <v>1172.3227451042701</v>
          </cell>
          <cell r="F235">
            <v>100.393314714962</v>
          </cell>
          <cell r="G235">
            <v>100.47269947802501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1.5687665826990944</v>
          </cell>
          <cell r="E236">
            <v>1.3433924721324368</v>
          </cell>
          <cell r="F236">
            <v>0.11923936378603425</v>
          </cell>
          <cell r="G236">
            <v>0.11933365082764498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19.142116982589574</v>
          </cell>
          <cell r="E237">
            <v>15.9934890191579</v>
          </cell>
          <cell r="F237">
            <v>1.3696223017047968</v>
          </cell>
          <cell r="G237">
            <v>1.3707053134791936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2.9660585888234971E-2</v>
          </cell>
          <cell r="E238">
            <v>2.5706966491335664E-2</v>
          </cell>
          <cell r="F238">
            <v>3.2040458557925991E-3</v>
          </cell>
          <cell r="G238">
            <v>3.2041247524315893E-3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0.85847294889435399</v>
          </cell>
          <cell r="F239">
            <v>1.2768714402294701</v>
          </cell>
          <cell r="G239">
            <v>1.2770140896272899</v>
          </cell>
          <cell r="H239">
            <v>1.27721390270552</v>
          </cell>
          <cell r="I239">
            <v>0.33020298768628897</v>
          </cell>
          <cell r="J239">
            <v>4.7521891142927799E-4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69.896785151233601</v>
          </cell>
          <cell r="F240">
            <v>103.962750181484</v>
          </cell>
          <cell r="G240">
            <v>103.97436468177099</v>
          </cell>
          <cell r="H240">
            <v>103.990633443433</v>
          </cell>
          <cell r="I240">
            <v>26.885095583185699</v>
          </cell>
          <cell r="J240">
            <v>3.8692278183902397E-2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0.94711090990831381</v>
          </cell>
          <cell r="F241">
            <v>1.4087093520526328</v>
          </cell>
          <cell r="G241">
            <v>1.4088667301052993</v>
          </cell>
          <cell r="H241">
            <v>1.4090871740302633</v>
          </cell>
          <cell r="I241">
            <v>0.36429668811904642</v>
          </cell>
          <cell r="J241">
            <v>5.2428561224799968E-4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1.3809261750783299E-5</v>
          </cell>
          <cell r="E242">
            <v>8.4325956255167501E-5</v>
          </cell>
          <cell r="F242">
            <v>5.61647547200835E-5</v>
          </cell>
          <cell r="G242">
            <v>1.125364456699E-4</v>
          </cell>
          <cell r="H242">
            <v>2.6784091156468402E-4</v>
          </cell>
          <cell r="I242">
            <v>9.2878318330568706E-5</v>
          </cell>
          <cell r="J242">
            <v>1.4650832948432299E-4</v>
          </cell>
          <cell r="K242">
            <v>4.1532499155615497E-5</v>
          </cell>
          <cell r="L242">
            <v>4.31277200179305E-5</v>
          </cell>
          <cell r="M242">
            <v>4.5741990415968098E-5</v>
          </cell>
          <cell r="N242">
            <v>2.5768007466533401E-5</v>
          </cell>
          <cell r="O242">
            <v>8.9495425891275096E-5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1.5951251574789407</v>
          </cell>
          <cell r="E243">
            <v>1.276983450501014</v>
          </cell>
          <cell r="F243">
            <v>1.2769612949674249</v>
          </cell>
          <cell r="G243">
            <v>1.2770301291416239</v>
          </cell>
          <cell r="H243">
            <v>1.2772351654673695</v>
          </cell>
          <cell r="I243">
            <v>0.33024378626698581</v>
          </cell>
          <cell r="J243">
            <v>4.9629263734119182E-4</v>
          </cell>
          <cell r="K243">
            <v>2.0215663608562102E-4</v>
          </cell>
          <cell r="L243">
            <v>1.1618524435257505E-4</v>
          </cell>
          <cell r="M243">
            <v>1.07818074738E-4</v>
          </cell>
          <cell r="N243">
            <v>8.0278669212111608E-5</v>
          </cell>
          <cell r="O243">
            <v>1.5094089148013861E-4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6.6380818554423085E-2</v>
          </cell>
          <cell r="E244">
            <v>0.11619334165827698</v>
          </cell>
          <cell r="F244">
            <v>0.1187840340498697</v>
          </cell>
          <cell r="G244">
            <v>2.735251241903045</v>
          </cell>
          <cell r="H244">
            <v>9.268329639830176</v>
          </cell>
          <cell r="I244">
            <v>11.515692742030778</v>
          </cell>
          <cell r="J244">
            <v>12.790398696129959</v>
          </cell>
          <cell r="K244">
            <v>12.540851750325871</v>
          </cell>
          <cell r="L244">
            <v>11.947728909813531</v>
          </cell>
          <cell r="M244">
            <v>11.701539744666704</v>
          </cell>
          <cell r="N244">
            <v>11.485773279826034</v>
          </cell>
          <cell r="O244">
            <v>11.308971312476944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6.6380818554423071E-2</v>
          </cell>
          <cell r="E245">
            <v>0.11619334165827695</v>
          </cell>
          <cell r="F245">
            <v>0.11878403404986969</v>
          </cell>
          <cell r="G245">
            <v>2.735251241903045</v>
          </cell>
          <cell r="H245">
            <v>9.268329639830176</v>
          </cell>
          <cell r="I245">
            <v>11.515692742030778</v>
          </cell>
          <cell r="J245">
            <v>12.790398696129957</v>
          </cell>
          <cell r="K245">
            <v>12.540851750325867</v>
          </cell>
          <cell r="L245">
            <v>11.947728909813527</v>
          </cell>
          <cell r="M245">
            <v>11.701539744666704</v>
          </cell>
          <cell r="N245">
            <v>11.485773279826034</v>
          </cell>
          <cell r="O245">
            <v>11.308971312476942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6.6328007807912773E-2</v>
          </cell>
          <cell r="E246">
            <v>0.11620565932927565</v>
          </cell>
          <cell r="F246">
            <v>0.11879695940341166</v>
          </cell>
          <cell r="G246">
            <v>2.7355247943815382</v>
          </cell>
          <cell r="H246">
            <v>9.2692565654954695</v>
          </cell>
          <cell r="I246">
            <v>11.516844426243038</v>
          </cell>
          <cell r="J246">
            <v>12.791677863889149</v>
          </cell>
          <cell r="K246">
            <v>12.542105961042065</v>
          </cell>
          <cell r="L246">
            <v>11.948923802190311</v>
          </cell>
          <cell r="M246">
            <v>11.702710015649146</v>
          </cell>
          <cell r="N246">
            <v>11.486921971985401</v>
          </cell>
          <cell r="O246">
            <v>11.310102322713908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6.6328007807912773E-2</v>
          </cell>
          <cell r="E247">
            <v>0.11620565932927565</v>
          </cell>
          <cell r="F247">
            <v>0.11879695940341166</v>
          </cell>
          <cell r="G247">
            <v>2.7355247943815382</v>
          </cell>
          <cell r="H247">
            <v>9.2692565654954695</v>
          </cell>
          <cell r="I247">
            <v>11.516844426243038</v>
          </cell>
          <cell r="J247">
            <v>12.791677863889149</v>
          </cell>
          <cell r="K247">
            <v>12.542105961042065</v>
          </cell>
          <cell r="L247">
            <v>11.948923802190311</v>
          </cell>
          <cell r="M247">
            <v>11.702710015649146</v>
          </cell>
          <cell r="N247">
            <v>11.486921971985401</v>
          </cell>
          <cell r="O247">
            <v>11.310102322713908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2.1544588468724299E-2</v>
          </cell>
          <cell r="E248">
            <v>0.22552574494680799</v>
          </cell>
          <cell r="F248">
            <v>0.11537813684210201</v>
          </cell>
          <cell r="G248">
            <v>41.563247334763197</v>
          </cell>
          <cell r="H248">
            <v>165.49541111671601</v>
          </cell>
          <cell r="I248">
            <v>74.028620864736396</v>
          </cell>
          <cell r="J248">
            <v>86.560132001318806</v>
          </cell>
          <cell r="K248">
            <v>118.99371198271599</v>
          </cell>
          <cell r="L248">
            <v>74.533906263637306</v>
          </cell>
          <cell r="M248">
            <v>79.545440792281099</v>
          </cell>
          <cell r="N248">
            <v>86.724918095964995</v>
          </cell>
          <cell r="O248">
            <v>60.925577247826098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2.1544588468724299E-2</v>
          </cell>
          <cell r="E249">
            <v>0.24344148729038578</v>
          </cell>
          <cell r="F249">
            <v>0.34305289853243986</v>
          </cell>
          <cell r="G249">
            <v>39.691015270748274</v>
          </cell>
          <cell r="H249">
            <v>194.20023668199332</v>
          </cell>
          <cell r="I249">
            <v>234.55737190113769</v>
          </cell>
          <cell r="J249">
            <v>245.31420070855231</v>
          </cell>
          <cell r="K249">
            <v>233.33271161570175</v>
          </cell>
          <cell r="L249">
            <v>229.3509055105479</v>
          </cell>
          <cell r="M249">
            <v>227.42953854585167</v>
          </cell>
          <cell r="N249">
            <v>226.92025599807451</v>
          </cell>
          <cell r="O249">
            <v>227.19523870529963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3.1942079039833668</v>
          </cell>
          <cell r="E250">
            <v>19.40552833992956</v>
          </cell>
          <cell r="F250">
            <v>19.758672272941212</v>
          </cell>
          <cell r="G250">
            <v>25.515307568750707</v>
          </cell>
          <cell r="H250">
            <v>64.164785766476825</v>
          </cell>
          <cell r="I250">
            <v>56.492832340683726</v>
          </cell>
          <cell r="J250">
            <v>25.579401342132378</v>
          </cell>
          <cell r="K250">
            <v>0.63116064484982992</v>
          </cell>
          <cell r="L250">
            <v>1.299705796814471</v>
          </cell>
          <cell r="M250">
            <v>1.612410433328676</v>
          </cell>
          <cell r="N250">
            <v>1.358988500683352</v>
          </cell>
          <cell r="O250">
            <v>1.9430772002107861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8.2576923871574656E-2</v>
          </cell>
          <cell r="E251">
            <v>0.50574886166722344</v>
          </cell>
          <cell r="F251">
            <v>0.51514706980250502</v>
          </cell>
          <cell r="G251">
            <v>0.67440663899278552</v>
          </cell>
          <cell r="H251">
            <v>1.7709204282304072</v>
          </cell>
          <cell r="I251">
            <v>1.5658568353843634</v>
          </cell>
          <cell r="J251">
            <v>0.71048699754291156</v>
          </cell>
          <cell r="K251">
            <v>1.8178261987631381E-2</v>
          </cell>
          <cell r="L251">
            <v>3.8485291712946221E-2</v>
          </cell>
          <cell r="M251">
            <v>4.7810340302040483E-2</v>
          </cell>
          <cell r="N251">
            <v>4.0296007357195386E-2</v>
          </cell>
          <cell r="O251">
            <v>5.7615096165950556E-2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4.3281949918473832E-2</v>
          </cell>
          <cell r="E252">
            <v>0.26294753848143021</v>
          </cell>
          <cell r="F252">
            <v>0.26773268662521954</v>
          </cell>
          <cell r="G252">
            <v>0.34573587491532104</v>
          </cell>
          <cell r="H252">
            <v>0.86944154155117748</v>
          </cell>
          <cell r="I252">
            <v>0.76548553307159495</v>
          </cell>
          <cell r="J252">
            <v>0.3466043542294362</v>
          </cell>
          <cell r="K252">
            <v>8.552312260837797E-3</v>
          </cell>
          <cell r="L252">
            <v>1.7611189658732651E-2</v>
          </cell>
          <cell r="M252">
            <v>2.1848379855402156E-2</v>
          </cell>
          <cell r="N252">
            <v>1.8414478329042722E-2</v>
          </cell>
          <cell r="O252">
            <v>2.632895935244968E-2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0.209123126493238</v>
          </cell>
          <cell r="F253">
            <v>5.7687219479588998E-3</v>
          </cell>
          <cell r="G253">
            <v>0.11737816420974501</v>
          </cell>
          <cell r="H253">
            <v>0.595953039924352</v>
          </cell>
          <cell r="I253">
            <v>3.0347309368124999E-2</v>
          </cell>
          <cell r="J253">
            <v>2.16170250436569E-3</v>
          </cell>
          <cell r="K253">
            <v>1.79009216910997E-3</v>
          </cell>
          <cell r="L253">
            <v>1.48512965508674E-2</v>
          </cell>
          <cell r="M253">
            <v>6.2780604098235503E-3</v>
          </cell>
          <cell r="N253">
            <v>9.4273766037597604E-3</v>
          </cell>
          <cell r="O253">
            <v>1.2217558816427099E-2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2.9120941028830248E-2</v>
          </cell>
          <cell r="E254">
            <v>0.24209277133934429</v>
          </cell>
          <cell r="F254">
            <v>0.24785519303722864</v>
          </cell>
          <cell r="G254">
            <v>0.32239726236295263</v>
          </cell>
          <cell r="H254">
            <v>0.71628454277564935</v>
          </cell>
          <cell r="I254">
            <v>0.65094730194929462</v>
          </cell>
          <cell r="J254">
            <v>0.34151455352808197</v>
          </cell>
          <cell r="K254">
            <v>8.3543882280498506E-3</v>
          </cell>
          <cell r="L254">
            <v>1.7611221214790612E-2</v>
          </cell>
          <cell r="M254">
            <v>2.2042074617956455E-2</v>
          </cell>
          <cell r="N254">
            <v>1.8333155429221398E-2</v>
          </cell>
          <cell r="O254">
            <v>2.5866455343386933E-2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17.039697207420399</v>
          </cell>
          <cell r="F255">
            <v>15.5778190063844</v>
          </cell>
          <cell r="G255">
            <v>14.245685382178999</v>
          </cell>
          <cell r="H255">
            <v>13.7126609449874</v>
          </cell>
          <cell r="I255">
            <v>7.1230099647122804</v>
          </cell>
          <cell r="J255">
            <v>4.5709242502151302</v>
          </cell>
          <cell r="K255">
            <v>2.0189834370679098</v>
          </cell>
          <cell r="L255">
            <v>2.0189746665567898</v>
          </cell>
          <cell r="M255">
            <v>2.0189682675780101</v>
          </cell>
          <cell r="N255">
            <v>2.0189616219363602</v>
          </cell>
          <cell r="O255">
            <v>2.0189546098429401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1263.8348661362199</v>
          </cell>
          <cell r="F256">
            <v>1155.4073149876399</v>
          </cell>
          <cell r="G256">
            <v>1056.60292309446</v>
          </cell>
          <cell r="H256">
            <v>1017.06848418834</v>
          </cell>
          <cell r="I256">
            <v>528.31386823697505</v>
          </cell>
          <cell r="J256">
            <v>339.02559227248003</v>
          </cell>
          <cell r="K256">
            <v>149.74806364556599</v>
          </cell>
          <cell r="L256">
            <v>149.74741313648599</v>
          </cell>
          <cell r="M256">
            <v>149.746938524033</v>
          </cell>
          <cell r="N256">
            <v>149.74644561658801</v>
          </cell>
          <cell r="O256">
            <v>149.745925529402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17.241949060521385</v>
          </cell>
          <cell r="F257">
            <v>15.762719167634886</v>
          </cell>
          <cell r="G257">
            <v>14.414773848491892</v>
          </cell>
          <cell r="H257">
            <v>13.875422703797284</v>
          </cell>
          <cell r="I257">
            <v>7.2075561833147974</v>
          </cell>
          <cell r="J257">
            <v>4.6251786121757075</v>
          </cell>
          <cell r="K257">
            <v>2.0429476622860263</v>
          </cell>
          <cell r="L257">
            <v>2.042938787673743</v>
          </cell>
          <cell r="M257">
            <v>2.0429323127425927</v>
          </cell>
          <cell r="N257">
            <v>2.0429255882208275</v>
          </cell>
          <cell r="O257">
            <v>2.0429184928977113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1.00035201707516E-5</v>
          </cell>
          <cell r="E258">
            <v>6.6067093990068905E-5</v>
          </cell>
          <cell r="F258">
            <v>6.7101190681612407E-5</v>
          </cell>
          <cell r="G258">
            <v>6.5168824103184304E-5</v>
          </cell>
          <cell r="H258">
            <v>1.9777365009739E-4</v>
          </cell>
          <cell r="I258">
            <v>1.43397457692704</v>
          </cell>
          <cell r="J258">
            <v>3.1367980331553098</v>
          </cell>
          <cell r="K258">
            <v>7.42245864329547E-5</v>
          </cell>
          <cell r="L258">
            <v>1.2642211980549601E-4</v>
          </cell>
          <cell r="M258">
            <v>2.7346570713219403E-4</v>
          </cell>
          <cell r="N258">
            <v>2.0186199588906302</v>
          </cell>
          <cell r="O258">
            <v>1.2247404470852599E-4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17.176531922527872</v>
          </cell>
          <cell r="E259">
            <v>17.03973811704909</v>
          </cell>
          <cell r="F259">
            <v>15.577846303127146</v>
          </cell>
          <cell r="G259">
            <v>14.245704830850105</v>
          </cell>
          <cell r="H259">
            <v>13.712694912414483</v>
          </cell>
          <cell r="I259">
            <v>7.1230313009423893</v>
          </cell>
          <cell r="J259">
            <v>4.5709404186542484</v>
          </cell>
          <cell r="K259">
            <v>2.0191077283386094</v>
          </cell>
          <cell r="L259">
            <v>2.0190026443745301</v>
          </cell>
          <cell r="M259">
            <v>2.0190109432196901</v>
          </cell>
          <cell r="N259">
            <v>2.0189855985515957</v>
          </cell>
          <cell r="O259">
            <v>2.019037345115207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4.5723897030006344E-2</v>
          </cell>
          <cell r="E260">
            <v>0.10785442046352953</v>
          </cell>
          <cell r="F260">
            <v>2.9584077904490265</v>
          </cell>
          <cell r="G260">
            <v>2.6407170782739313</v>
          </cell>
          <cell r="H260">
            <v>3.185728087339017</v>
          </cell>
          <cell r="I260">
            <v>6.4396057514856171</v>
          </cell>
          <cell r="J260">
            <v>7.025684430232281</v>
          </cell>
          <cell r="K260">
            <v>11.057565504098648</v>
          </cell>
          <cell r="L260">
            <v>11.132243139680996</v>
          </cell>
          <cell r="M260">
            <v>11.949584251750448</v>
          </cell>
          <cell r="N260">
            <v>15.501454886193185</v>
          </cell>
          <cell r="O260">
            <v>12.671624449873928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4.5723897030006323E-2</v>
          </cell>
          <cell r="E261">
            <v>0.10785442046352951</v>
          </cell>
          <cell r="F261">
            <v>2.9584077904490265</v>
          </cell>
          <cell r="G261">
            <v>2.6407170782739309</v>
          </cell>
          <cell r="H261">
            <v>3.185728087339017</v>
          </cell>
          <cell r="I261">
            <v>6.4396057514856171</v>
          </cell>
          <cell r="J261">
            <v>7.0256844302322801</v>
          </cell>
          <cell r="K261">
            <v>11.057565504098648</v>
          </cell>
          <cell r="L261">
            <v>11.132243139680996</v>
          </cell>
          <cell r="M261">
            <v>11.949584251750444</v>
          </cell>
          <cell r="N261">
            <v>15.501454886193185</v>
          </cell>
          <cell r="O261">
            <v>12.671624449873924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4.5661033384200876E-2</v>
          </cell>
          <cell r="E262">
            <v>0.10786590415899758</v>
          </cell>
          <cell r="F262">
            <v>2.9587047065774121</v>
          </cell>
          <cell r="G262">
            <v>2.6409811763932169</v>
          </cell>
          <cell r="H262">
            <v>3.1860466920077264</v>
          </cell>
          <cell r="I262">
            <v>6.4402497764578603</v>
          </cell>
          <cell r="J262">
            <v>7.0263870689323911</v>
          </cell>
          <cell r="K262">
            <v>11.058671371258249</v>
          </cell>
          <cell r="L262">
            <v>11.13335647537345</v>
          </cell>
          <cell r="M262">
            <v>11.950779329668119</v>
          </cell>
          <cell r="N262">
            <v>15.50300518672142</v>
          </cell>
          <cell r="O262">
            <v>12.672891739052039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4.5661033384200876E-2</v>
          </cell>
          <cell r="E263">
            <v>0.10786590415899758</v>
          </cell>
          <cell r="F263">
            <v>2.9587047065774121</v>
          </cell>
          <cell r="G263">
            <v>2.6409811763932169</v>
          </cell>
          <cell r="H263">
            <v>3.1860466920077264</v>
          </cell>
          <cell r="I263">
            <v>6.4402497764578603</v>
          </cell>
          <cell r="J263">
            <v>7.0263870689323911</v>
          </cell>
          <cell r="K263">
            <v>11.058671371258249</v>
          </cell>
          <cell r="L263">
            <v>11.13335647537345</v>
          </cell>
          <cell r="M263">
            <v>11.950779329668119</v>
          </cell>
          <cell r="N263">
            <v>15.50300518672142</v>
          </cell>
          <cell r="O263">
            <v>12.672891739052039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2.90964793413033E-2</v>
          </cell>
          <cell r="E264">
            <v>0.60645822111964298</v>
          </cell>
          <cell r="F264">
            <v>42.871551252817497</v>
          </cell>
          <cell r="G264">
            <v>0.15198735102807501</v>
          </cell>
          <cell r="H264">
            <v>16.778580199892101</v>
          </cell>
          <cell r="I264">
            <v>69.528285016406798</v>
          </cell>
          <cell r="J264">
            <v>13.3297575559985</v>
          </cell>
          <cell r="K264">
            <v>86.785765851127096</v>
          </cell>
          <cell r="L264">
            <v>60.227642719880897</v>
          </cell>
          <cell r="M264">
            <v>69.463996688654305</v>
          </cell>
          <cell r="N264">
            <v>199.038483147774</v>
          </cell>
          <cell r="O264">
            <v>0.431776538583035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2.90964793413033E-2</v>
          </cell>
          <cell r="E265">
            <v>0.62663370087936165</v>
          </cell>
          <cell r="F265">
            <v>42.890982905901645</v>
          </cell>
          <cell r="G265">
            <v>37.784469972366765</v>
          </cell>
          <cell r="H265">
            <v>43.153010648373829</v>
          </cell>
          <cell r="I265">
            <v>86.313107341987376</v>
          </cell>
          <cell r="J265">
            <v>79.684789688043523</v>
          </cell>
          <cell r="K265">
            <v>137.67960731804612</v>
          </cell>
          <cell r="L265">
            <v>147.6195183833708</v>
          </cell>
          <cell r="M265">
            <v>183.19071248342206</v>
          </cell>
          <cell r="N265">
            <v>316.73720067117097</v>
          </cell>
          <cell r="O265">
            <v>268.93342224417597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8.0274621088107594</v>
          </cell>
          <cell r="E266">
            <v>8.7116906984697007</v>
          </cell>
          <cell r="F266">
            <v>8.6876179828594822</v>
          </cell>
          <cell r="G266">
            <v>7.7290306188348197</v>
          </cell>
          <cell r="H266">
            <v>0.96926815322068771</v>
          </cell>
          <cell r="I266">
            <v>0.19240062762841953</v>
          </cell>
          <cell r="J266">
            <v>0.18572177869980619</v>
          </cell>
          <cell r="K266">
            <v>0.1677738012756434</v>
          </cell>
          <cell r="L266">
            <v>0.2146260337761588</v>
          </cell>
          <cell r="M266">
            <v>0.28366211456310841</v>
          </cell>
          <cell r="N266">
            <v>0.3001214942685354</v>
          </cell>
          <cell r="O266">
            <v>0.42832064681537196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0.11995105792761757</v>
          </cell>
          <cell r="E267">
            <v>0.13036014157583722</v>
          </cell>
          <cell r="F267">
            <v>0.13001203272526515</v>
          </cell>
          <cell r="G267">
            <v>0.11574176692030187</v>
          </cell>
          <cell r="H267">
            <v>1.469351041690537E-2</v>
          </cell>
          <cell r="I267">
            <v>3.0758269920745547E-3</v>
          </cell>
          <cell r="J267">
            <v>3.0276230700124608E-3</v>
          </cell>
          <cell r="K267">
            <v>2.8011610717578747E-3</v>
          </cell>
          <cell r="L267">
            <v>3.6413809721160344E-3</v>
          </cell>
          <cell r="M267">
            <v>4.8337020335236331E-3</v>
          </cell>
          <cell r="N267">
            <v>5.1141756430332971E-3</v>
          </cell>
          <cell r="O267">
            <v>7.2987342165885417E-3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0.10877319930637892</v>
          </cell>
          <cell r="E268">
            <v>0.11804458941015861</v>
          </cell>
          <cell r="F268">
            <v>0.11771840085175461</v>
          </cell>
          <cell r="G268">
            <v>0.10472941217933315</v>
          </cell>
          <cell r="H268">
            <v>1.3133714813288443E-2</v>
          </cell>
          <cell r="I268">
            <v>2.6070545749108326E-3</v>
          </cell>
          <cell r="J268">
            <v>2.516555266935045E-3</v>
          </cell>
          <cell r="K268">
            <v>2.2733577408623751E-3</v>
          </cell>
          <cell r="L268">
            <v>2.9082118397853493E-3</v>
          </cell>
          <cell r="M268">
            <v>3.8436600889310145E-3</v>
          </cell>
          <cell r="N268">
            <v>4.0666869142078014E-3</v>
          </cell>
          <cell r="O268">
            <v>5.8038028023763115E-3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2.83051615275944E-4</v>
          </cell>
          <cell r="F269">
            <v>2.5604423404967101E-4</v>
          </cell>
          <cell r="G269">
            <v>4.73788631879914E-4</v>
          </cell>
          <cell r="H269">
            <v>5.6217314385283699E-4</v>
          </cell>
          <cell r="I269">
            <v>3.6545100901204901E-4</v>
          </cell>
          <cell r="J269">
            <v>4.0049137444450502E-4</v>
          </cell>
          <cell r="K269">
            <v>4.2250886370791502E-4</v>
          </cell>
          <cell r="L269">
            <v>7.5900935488572904E-4</v>
          </cell>
          <cell r="M269">
            <v>8.1661213394738496E-4</v>
          </cell>
          <cell r="N269">
            <v>9.1733575421757503E-4</v>
          </cell>
          <cell r="O269">
            <v>1.2870711943642401E-3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4.2718900636265635E-2</v>
          </cell>
          <cell r="E270">
            <v>6.2165185110988189E-2</v>
          </cell>
          <cell r="F270">
            <v>6.2398363353848393E-2</v>
          </cell>
          <cell r="G270">
            <v>5.4569991066560908E-2</v>
          </cell>
          <cell r="H270">
            <v>6.3303594546056307E-3</v>
          </cell>
          <cell r="I270">
            <v>1.2174261133880029E-3</v>
          </cell>
          <cell r="J270">
            <v>1.2380414316547606E-3</v>
          </cell>
          <cell r="K270">
            <v>1.1823000093559648E-3</v>
          </cell>
          <cell r="L270">
            <v>1.4727034341736392E-3</v>
          </cell>
          <cell r="M270">
            <v>1.9941507964181312E-3</v>
          </cell>
          <cell r="N270">
            <v>2.1255364805084372E-3</v>
          </cell>
          <cell r="O270">
            <v>3.0158996819060215E-3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0.14888044149847712</v>
          </cell>
          <cell r="E271">
            <v>0.96374333575105842</v>
          </cell>
          <cell r="F271">
            <v>1.0488361974129021</v>
          </cell>
          <cell r="G271">
            <v>9.385850571570332</v>
          </cell>
          <cell r="H271">
            <v>15.360952611165883</v>
          </cell>
          <cell r="I271">
            <v>16.864480689372503</v>
          </cell>
          <cell r="J271">
            <v>16.754854200828284</v>
          </cell>
          <cell r="K271">
            <v>16.893018883525585</v>
          </cell>
          <cell r="L271">
            <v>15.419169385493667</v>
          </cell>
          <cell r="M271">
            <v>14.144722373722454</v>
          </cell>
          <cell r="N271">
            <v>9.832156033842443</v>
          </cell>
          <cell r="O271">
            <v>12.073754262096557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0.14888044149847707</v>
          </cell>
          <cell r="E272">
            <v>0.96374333575105842</v>
          </cell>
          <cell r="F272">
            <v>1.0488361974129021</v>
          </cell>
          <cell r="G272">
            <v>9.385850571570332</v>
          </cell>
          <cell r="H272">
            <v>15.360952611165882</v>
          </cell>
          <cell r="I272">
            <v>16.864480689372503</v>
          </cell>
          <cell r="J272">
            <v>16.75485420082828</v>
          </cell>
          <cell r="K272">
            <v>16.893018883525585</v>
          </cell>
          <cell r="L272">
            <v>15.419169385493666</v>
          </cell>
          <cell r="M272">
            <v>14.144722373722452</v>
          </cell>
          <cell r="N272">
            <v>9.832156033842443</v>
          </cell>
          <cell r="O272">
            <v>12.073754262096553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0.14882485906272497</v>
          </cell>
          <cell r="E273">
            <v>0.96384041689706745</v>
          </cell>
          <cell r="F273">
            <v>1.0489421372843484</v>
          </cell>
          <cell r="G273">
            <v>9.386789250534493</v>
          </cell>
          <cell r="H273">
            <v>15.362488860190703</v>
          </cell>
          <cell r="I273">
            <v>16.866167306120378</v>
          </cell>
          <cell r="J273">
            <v>16.756529854011514</v>
          </cell>
          <cell r="K273">
            <v>16.894708354149174</v>
          </cell>
          <cell r="L273">
            <v>15.420711456596832</v>
          </cell>
          <cell r="M273">
            <v>14.146136987473804</v>
          </cell>
          <cell r="N273">
            <v>9.833139347795596</v>
          </cell>
          <cell r="O273">
            <v>12.074961758261017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0.14882485906272497</v>
          </cell>
          <cell r="E274">
            <v>0.96384041689706745</v>
          </cell>
          <cell r="F274">
            <v>1.0489421372843484</v>
          </cell>
          <cell r="G274">
            <v>9.386789250534493</v>
          </cell>
          <cell r="H274">
            <v>15.362488860190703</v>
          </cell>
          <cell r="I274">
            <v>16.866167306120378</v>
          </cell>
          <cell r="J274">
            <v>16.756529854011514</v>
          </cell>
          <cell r="K274">
            <v>16.894708354149174</v>
          </cell>
          <cell r="L274">
            <v>15.420711456596832</v>
          </cell>
          <cell r="M274">
            <v>14.146136987473804</v>
          </cell>
          <cell r="N274">
            <v>9.833139347795596</v>
          </cell>
          <cell r="O274">
            <v>12.074961758261017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3.3101964726644E-2</v>
          </cell>
          <cell r="E275">
            <v>11.364025874267799</v>
          </cell>
          <cell r="F275">
            <v>2.2016321480370702</v>
          </cell>
          <cell r="G275">
            <v>140.329684363864</v>
          </cell>
          <cell r="H275">
            <v>130.429914811842</v>
          </cell>
          <cell r="I275">
            <v>108.482703635127</v>
          </cell>
          <cell r="J275">
            <v>122.293569216843</v>
          </cell>
          <cell r="K275">
            <v>139.36886213089599</v>
          </cell>
          <cell r="L275">
            <v>128.47237684716001</v>
          </cell>
          <cell r="M275">
            <v>86.645598303602398</v>
          </cell>
          <cell r="N275">
            <v>6.4717719149152204</v>
          </cell>
          <cell r="O275">
            <v>172.25637371772299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3.3101964726644E-2</v>
          </cell>
          <cell r="E276">
            <v>11.244873381616584</v>
          </cell>
          <cell r="F276">
            <v>12.767993458669801</v>
          </cell>
          <cell r="G276">
            <v>143.45950182733</v>
          </cell>
          <cell r="H276">
            <v>240.29921793284456</v>
          </cell>
          <cell r="I276">
            <v>282.39899660072797</v>
          </cell>
          <cell r="J276">
            <v>286.00337900970123</v>
          </cell>
          <cell r="K276">
            <v>303.57981995625914</v>
          </cell>
          <cell r="L276">
            <v>322.55617423421489</v>
          </cell>
          <cell r="M276">
            <v>300.97806043531051</v>
          </cell>
          <cell r="N276">
            <v>192.17188329173234</v>
          </cell>
          <cell r="O276">
            <v>265.37325809379797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13.031884810183161</v>
          </cell>
          <cell r="E277">
            <v>7.4297966861681015</v>
          </cell>
          <cell r="F277">
            <v>7.3784769287084027</v>
          </cell>
          <cell r="G277">
            <v>7.5482523851517653</v>
          </cell>
          <cell r="H277">
            <v>7.6489621397541754</v>
          </cell>
          <cell r="I277">
            <v>3.3295150116748213</v>
          </cell>
          <cell r="J277">
            <v>0.18238300218340364</v>
          </cell>
          <cell r="K277">
            <v>0.18645850717617249</v>
          </cell>
          <cell r="L277">
            <v>0.23404681995655119</v>
          </cell>
          <cell r="M277">
            <v>0.26446859647666587</v>
          </cell>
          <cell r="N277">
            <v>0.31275379298177614</v>
          </cell>
          <cell r="O277">
            <v>0.40278864265199199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0.1288049916868089</v>
          </cell>
          <cell r="E278">
            <v>7.3584120476038101E-2</v>
          </cell>
          <cell r="F278">
            <v>7.3083412163356523E-2</v>
          </cell>
          <cell r="G278">
            <v>7.4784557191916318E-2</v>
          </cell>
          <cell r="H278">
            <v>7.5818536448913648E-2</v>
          </cell>
          <cell r="I278">
            <v>3.3106546888602172E-2</v>
          </cell>
          <cell r="J278">
            <v>1.9464415676198328E-3</v>
          </cell>
          <cell r="K278">
            <v>2.0354976653593647E-3</v>
          </cell>
          <cell r="L278">
            <v>2.5949055729890939E-3</v>
          </cell>
          <cell r="M278">
            <v>2.9682919251710588E-3</v>
          </cell>
          <cell r="N278">
            <v>3.5231325389712843E-3</v>
          </cell>
          <cell r="O278">
            <v>4.5373639108447078E-3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0.17658380501603194</v>
          </cell>
          <cell r="E279">
            <v>0.10067475184509631</v>
          </cell>
          <cell r="F279">
            <v>9.9979362177620518E-2</v>
          </cell>
          <cell r="G279">
            <v>0.10227984261723266</v>
          </cell>
          <cell r="H279">
            <v>0.10364447343840337</v>
          </cell>
          <cell r="I279">
            <v>4.5115379561989452E-2</v>
          </cell>
          <cell r="J279">
            <v>2.4713143927290477E-3</v>
          </cell>
          <cell r="K279">
            <v>2.5265380376175146E-3</v>
          </cell>
          <cell r="L279">
            <v>3.1713661240725119E-3</v>
          </cell>
          <cell r="M279">
            <v>3.5835853181120075E-3</v>
          </cell>
          <cell r="N279">
            <v>4.237856273465802E-3</v>
          </cell>
          <cell r="O279">
            <v>5.4578406863413659E-3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1.29184396538022E-4</v>
          </cell>
          <cell r="F280">
            <v>1.3997482905480101E-4</v>
          </cell>
          <cell r="G280">
            <v>1.9143205876293601E-4</v>
          </cell>
          <cell r="H280">
            <v>2.16687532158833E-4</v>
          </cell>
          <cell r="I280">
            <v>1.8640504387067001E-4</v>
          </cell>
          <cell r="J280">
            <v>2.01222839976685E-4</v>
          </cell>
          <cell r="K280">
            <v>2.3709273879852401E-4</v>
          </cell>
          <cell r="L280">
            <v>3.4876123273681003E-4</v>
          </cell>
          <cell r="M280">
            <v>4.0203048174194798E-4</v>
          </cell>
          <cell r="N280">
            <v>4.4227206077308699E-4</v>
          </cell>
          <cell r="O280">
            <v>6.4209479715549305E-4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5.3085937861014884E-2</v>
          </cell>
          <cell r="E281">
            <v>3.5065395325366115E-2</v>
          </cell>
          <cell r="F281">
            <v>3.5038631470407124E-2</v>
          </cell>
          <cell r="G281">
            <v>3.5227249047799357E-2</v>
          </cell>
          <cell r="H281">
            <v>3.4955923256908293E-2</v>
          </cell>
          <cell r="I281">
            <v>1.5331067304858916E-2</v>
          </cell>
          <cell r="J281">
            <v>7.5742321460992696E-4</v>
          </cell>
          <cell r="K281">
            <v>8.3802735813995571E-4</v>
          </cell>
          <cell r="L281">
            <v>1.0110773012574868E-3</v>
          </cell>
          <cell r="M281">
            <v>1.1857599755990323E-3</v>
          </cell>
          <cell r="N281">
            <v>1.4271959535533342E-3</v>
          </cell>
          <cell r="O281">
            <v>1.8311254714959771E-3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4722.2957917282301</v>
          </cell>
          <cell r="E282">
            <v>3990.1828898564199</v>
          </cell>
          <cell r="F282">
            <v>2495.7477985062701</v>
          </cell>
          <cell r="G282">
            <v>1062.68333705483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18.303017356429759</v>
          </cell>
          <cell r="E283">
            <v>15.817374232853364</v>
          </cell>
          <cell r="F283">
            <v>10.223511839214789</v>
          </cell>
          <cell r="G283">
            <v>4.5874675684304425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63.987747855396123</v>
          </cell>
          <cell r="E284">
            <v>54.067518832742842</v>
          </cell>
          <cell r="F284">
            <v>33.817720846968392</v>
          </cell>
          <cell r="G284">
            <v>14.399503212125083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2.4924505393871552</v>
          </cell>
          <cell r="E285">
            <v>2.15887937664397</v>
          </cell>
          <cell r="F285">
            <v>1.5315174973454828</v>
          </cell>
          <cell r="G285">
            <v>0.83142989241833365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8.4384178748141405</v>
          </cell>
          <cell r="E286">
            <v>3.7860144231945254</v>
          </cell>
          <cell r="F286">
            <v>3.7565267502719646</v>
          </cell>
          <cell r="G286">
            <v>3.889980114498591</v>
          </cell>
          <cell r="H286">
            <v>4.0452665892744584</v>
          </cell>
          <cell r="I286">
            <v>3.8770168630089508</v>
          </cell>
          <cell r="J286">
            <v>1.2054071972792293</v>
          </cell>
          <cell r="K286">
            <v>0.15162494383611702</v>
          </cell>
          <cell r="L286">
            <v>0.1804338998077312</v>
          </cell>
          <cell r="M286">
            <v>0.2062283514735756</v>
          </cell>
          <cell r="N286">
            <v>0.23031013428163691</v>
          </cell>
          <cell r="O286">
            <v>0.29291956550930731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7.7272315066839667E-2</v>
          </cell>
          <cell r="E287">
            <v>3.4719462495594607E-2</v>
          </cell>
          <cell r="F287">
            <v>3.445296656798056E-2</v>
          </cell>
          <cell r="G287">
            <v>3.5686953408148155E-2</v>
          </cell>
          <cell r="H287">
            <v>3.7129543083131808E-2</v>
          </cell>
          <cell r="I287">
            <v>3.5613569649845453E-2</v>
          </cell>
          <cell r="J287">
            <v>1.1159587360075071E-2</v>
          </cell>
          <cell r="K287">
            <v>1.5264773958356018E-3</v>
          </cell>
          <cell r="L287">
            <v>1.8475440797459E-3</v>
          </cell>
          <cell r="M287">
            <v>2.1371728699099398E-3</v>
          </cell>
          <cell r="N287">
            <v>2.4036176365751102E-3</v>
          </cell>
          <cell r="O287">
            <v>3.0650649186549266E-3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0.11434170562078783</v>
          </cell>
          <cell r="E288">
            <v>5.1301008444370313E-2</v>
          </cell>
          <cell r="F288">
            <v>5.0901446480650016E-2</v>
          </cell>
          <cell r="G288">
            <v>5.2709757649032456E-2</v>
          </cell>
          <cell r="H288">
            <v>5.4813910423773024E-2</v>
          </cell>
          <cell r="I288">
            <v>5.2534103834809678E-2</v>
          </cell>
          <cell r="J288">
            <v>1.6333430857442162E-2</v>
          </cell>
          <cell r="K288">
            <v>2.0545385343647307E-3</v>
          </cell>
          <cell r="L288">
            <v>2.4449037914326724E-3</v>
          </cell>
          <cell r="M288">
            <v>2.7944221066880178E-3</v>
          </cell>
          <cell r="N288">
            <v>3.120733526851448E-3</v>
          </cell>
          <cell r="O288">
            <v>3.9690998036491527E-3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7.5703429304497405E-5</v>
          </cell>
          <cell r="F289">
            <v>7.0745259865298904E-5</v>
          </cell>
          <cell r="G289">
            <v>8.77840653649399E-5</v>
          </cell>
          <cell r="H289">
            <v>1.07957010131161E-4</v>
          </cell>
          <cell r="I289">
            <v>1.1355456803033301E-4</v>
          </cell>
          <cell r="J289">
            <v>1.2958687587002999E-4</v>
          </cell>
          <cell r="K289">
            <v>1.6234845934037001E-4</v>
          </cell>
          <cell r="L289">
            <v>1.8951260597620999E-4</v>
          </cell>
          <cell r="M289">
            <v>2.2968401555142201E-4</v>
          </cell>
          <cell r="N289">
            <v>2.47251141227856E-4</v>
          </cell>
          <cell r="O289">
            <v>3.7378483355972802E-4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3.2504800544487365E-2</v>
          </cell>
          <cell r="E290">
            <v>1.6395578690360301E-2</v>
          </cell>
          <cell r="F290">
            <v>1.6437654641025701E-2</v>
          </cell>
          <cell r="G290">
            <v>1.6523721710580235E-2</v>
          </cell>
          <cell r="H290">
            <v>1.6629443009957102E-2</v>
          </cell>
          <cell r="I290">
            <v>1.6347900019572332E-2</v>
          </cell>
          <cell r="J290">
            <v>5.0064695260361352E-3</v>
          </cell>
          <cell r="K290">
            <v>5.9827293142354144E-4</v>
          </cell>
          <cell r="L290">
            <v>7.0033829827617785E-4</v>
          </cell>
          <cell r="M290">
            <v>8.2192122332673382E-4</v>
          </cell>
          <cell r="N290">
            <v>9.3560499570105756E-4</v>
          </cell>
          <cell r="O290">
            <v>1.1997431085567127E-3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3879.3229856111302</v>
          </cell>
          <cell r="E291">
            <v>3569.7813668880099</v>
          </cell>
          <cell r="F291">
            <v>2582.8922945634699</v>
          </cell>
          <cell r="G291">
            <v>1163.2101453770599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17.942186364690038</v>
          </cell>
          <cell r="E292">
            <v>17.235969610764883</v>
          </cell>
          <cell r="F292">
            <v>13.258304298439072</v>
          </cell>
          <cell r="G292">
            <v>6.5618597704699759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52.923915219797095</v>
          </cell>
          <cell r="E293">
            <v>48.700973627394383</v>
          </cell>
          <cell r="F293">
            <v>35.23727550564076</v>
          </cell>
          <cell r="G293">
            <v>15.869169786862997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1.0586105233845933</v>
          </cell>
          <cell r="E294">
            <v>0.91828336897695206</v>
          </cell>
          <cell r="F294">
            <v>0.70636456569617345</v>
          </cell>
          <cell r="G294">
            <v>0.3531784554006151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4.369494966426529E-4</v>
          </cell>
          <cell r="F295">
            <v>7.2253565728882304E-4</v>
          </cell>
          <cell r="G295">
            <v>1.1826759882142277E-3</v>
          </cell>
          <cell r="H295">
            <v>1.7843086048570196E-3</v>
          </cell>
          <cell r="I295">
            <v>1.5857462244985557E-3</v>
          </cell>
          <cell r="J295">
            <v>1.7754459643604956E-3</v>
          </cell>
          <cell r="K295">
            <v>1.0112592153774592E-3</v>
          </cell>
          <cell r="L295">
            <v>6.2614474993441232E-3</v>
          </cell>
          <cell r="M295">
            <v>1.0789037750375376E-2</v>
          </cell>
          <cell r="N295">
            <v>1.2936065055518774E-2</v>
          </cell>
          <cell r="O295">
            <v>1.5779297976408292E-2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2.3989620799420641E-4</v>
          </cell>
          <cell r="F296">
            <v>3.9669015677101446E-4</v>
          </cell>
          <cell r="G296">
            <v>6.4931871311989578E-4</v>
          </cell>
          <cell r="H296">
            <v>9.5688191465212306E-4</v>
          </cell>
          <cell r="I296">
            <v>8.3120473477217821E-4</v>
          </cell>
          <cell r="J296">
            <v>8.8792903842266368E-4</v>
          </cell>
          <cell r="K296">
            <v>4.82811586543921E-4</v>
          </cell>
          <cell r="L296">
            <v>2.9173789994810934E-3</v>
          </cell>
          <cell r="M296">
            <v>4.679545748360844E-3</v>
          </cell>
          <cell r="N296">
            <v>5.6057206991257736E-3</v>
          </cell>
          <cell r="O296">
            <v>6.5215559859545282E-3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5.9309437067086605E-3</v>
          </cell>
          <cell r="E297">
            <v>5.5888144526773861E-3</v>
          </cell>
          <cell r="F297">
            <v>1.4632862291383764E-2</v>
          </cell>
          <cell r="G297">
            <v>5.6102157801879458E-2</v>
          </cell>
          <cell r="H297">
            <v>3.8156887211257755E-2</v>
          </cell>
          <cell r="I297">
            <v>2.8598178842491148E-2</v>
          </cell>
          <cell r="J297">
            <v>5.9269701292640406E-3</v>
          </cell>
          <cell r="K297">
            <v>4.8926999101008865E-3</v>
          </cell>
          <cell r="L297">
            <v>2.2263567828471033E-2</v>
          </cell>
          <cell r="M297">
            <v>2.3215137619497932E-2</v>
          </cell>
          <cell r="N297">
            <v>1.9171177205284103E-2</v>
          </cell>
          <cell r="O297">
            <v>1.0035947528298476E-2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3.9457107557063983E-3</v>
          </cell>
          <cell r="E298">
            <v>3.7181005904057189E-3</v>
          </cell>
          <cell r="F298">
            <v>9.7348828424345842E-3</v>
          </cell>
          <cell r="G298">
            <v>3.7323383664360762E-2</v>
          </cell>
          <cell r="H298">
            <v>2.4432710453181447E-2</v>
          </cell>
          <cell r="I298">
            <v>1.773365971138214E-2</v>
          </cell>
          <cell r="J298">
            <v>3.5716137414215443E-3</v>
          </cell>
          <cell r="K298">
            <v>2.8057926285563633E-3</v>
          </cell>
          <cell r="L298">
            <v>1.2414069168611468E-2</v>
          </cell>
          <cell r="M298">
            <v>1.210429849794863E-2</v>
          </cell>
          <cell r="N298">
            <v>9.98814381960169E-3</v>
          </cell>
          <cell r="O298">
            <v>4.9911883717027707E-3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4.6267712101492805E-4</v>
          </cell>
          <cell r="F299">
            <v>7.2371722776936221E-4</v>
          </cell>
          <cell r="G299">
            <v>1.5337584198713669E-3</v>
          </cell>
          <cell r="H299">
            <v>2.0797694339832339E-3</v>
          </cell>
          <cell r="I299">
            <v>1.8158676119756129E-3</v>
          </cell>
          <cell r="J299">
            <v>1.0671845293460285E-2</v>
          </cell>
          <cell r="K299">
            <v>1.0658462652385172E-2</v>
          </cell>
          <cell r="L299">
            <v>2.245061558417023E-2</v>
          </cell>
          <cell r="M299">
            <v>1.5019438924458492E-3</v>
          </cell>
          <cell r="N299">
            <v>7.7131112686247268E-4</v>
          </cell>
          <cell r="O299">
            <v>6.786524137663548E-4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2.5402131758932143E-4</v>
          </cell>
          <cell r="F300">
            <v>3.9733886853275603E-4</v>
          </cell>
          <cell r="G300">
            <v>8.4207175367737789E-4</v>
          </cell>
          <cell r="H300">
            <v>1.1152865135682574E-3</v>
          </cell>
          <cell r="I300">
            <v>9.517274570420627E-4</v>
          </cell>
          <cell r="J300">
            <v>5.3089105184858263E-3</v>
          </cell>
          <cell r="K300">
            <v>5.0381932692498905E-3</v>
          </cell>
          <cell r="L300">
            <v>1.0405353707363904E-2</v>
          </cell>
          <cell r="M300">
            <v>6.5195856447033984E-4</v>
          </cell>
          <cell r="N300">
            <v>3.348179885584861E-4</v>
          </cell>
          <cell r="O300">
            <v>2.8048584404690249E-4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3.537973485821249E-2</v>
          </cell>
          <cell r="G301">
            <v>3.7281469716424979E-2</v>
          </cell>
          <cell r="H301">
            <v>3.8200039755124107E-2</v>
          </cell>
          <cell r="I301">
            <v>3.9061076358642186E-2</v>
          </cell>
          <cell r="J301">
            <v>3.9708612294883733E-2</v>
          </cell>
          <cell r="K301">
            <v>4.0356148231125301E-2</v>
          </cell>
          <cell r="L301">
            <v>4.2371906290567779E-2</v>
          </cell>
          <cell r="M301">
            <v>4.3525301587149907E-2</v>
          </cell>
          <cell r="N301">
            <v>4.4673212327442917E-2</v>
          </cell>
          <cell r="O301">
            <v>4.5811892235102694E-2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0.65847123751882963</v>
          </cell>
          <cell r="G302">
            <v>0.73826743502205472</v>
          </cell>
          <cell r="H302">
            <v>0.7564574460789345</v>
          </cell>
          <cell r="I302">
            <v>0.77350814954032066</v>
          </cell>
          <cell r="J302">
            <v>0.78633099956125296</v>
          </cell>
          <cell r="K302">
            <v>0.7991538495821856</v>
          </cell>
          <cell r="L302">
            <v>0.83907095970389334</v>
          </cell>
          <cell r="M302">
            <v>0.86191110505360957</v>
          </cell>
          <cell r="N302">
            <v>0.88464264231103162</v>
          </cell>
          <cell r="O302">
            <v>0.90719138572521052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2.9460955857395478E-2</v>
          </cell>
          <cell r="F303">
            <v>0.22383763793235883</v>
          </cell>
          <cell r="G303">
            <v>0.8420126906690798</v>
          </cell>
          <cell r="H303">
            <v>2.6465002934850799</v>
          </cell>
          <cell r="I303">
            <v>2.6342224176443358</v>
          </cell>
          <cell r="J303">
            <v>3.7696764046924227</v>
          </cell>
          <cell r="K303">
            <v>1.6567719031926371</v>
          </cell>
          <cell r="L303">
            <v>0.88583206957117522</v>
          </cell>
          <cell r="M303">
            <v>4.3960895826595861E-2</v>
          </cell>
          <cell r="N303">
            <v>3.9966571697100543E-2</v>
          </cell>
          <cell r="O303">
            <v>2.4313780601319768E-2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2.1026042291433521E-2</v>
          </cell>
          <cell r="F304">
            <v>0.15975108426086349</v>
          </cell>
          <cell r="G304">
            <v>0.60093754356200246</v>
          </cell>
          <cell r="H304">
            <v>1.801655304203996</v>
          </cell>
          <cell r="I304">
            <v>1.7140328981068182</v>
          </cell>
          <cell r="J304">
            <v>2.3475255490301095</v>
          </cell>
          <cell r="K304">
            <v>0.97905344738654654</v>
          </cell>
          <cell r="L304">
            <v>0.52010062338343199</v>
          </cell>
          <cell r="M304">
            <v>2.4509924104259399E-2</v>
          </cell>
          <cell r="N304">
            <v>2.2249766988722421E-2</v>
          </cell>
          <cell r="O304">
            <v>1.2958633077701743E-2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2.4257654618949174E-5</v>
          </cell>
          <cell r="E305">
            <v>3.6111158486410675E-4</v>
          </cell>
          <cell r="F305">
            <v>7.9472127094099335E-4</v>
          </cell>
          <cell r="G305">
            <v>0.15975491242945722</v>
          </cell>
          <cell r="H305">
            <v>0.45559513470259516</v>
          </cell>
          <cell r="I305">
            <v>0.35154941964516367</v>
          </cell>
          <cell r="J305">
            <v>4.1821477733735651E-2</v>
          </cell>
          <cell r="K305">
            <v>4.2080141916020324E-2</v>
          </cell>
          <cell r="L305">
            <v>2.8731157438457954E-2</v>
          </cell>
          <cell r="M305">
            <v>2.1877154686434004E-3</v>
          </cell>
          <cell r="N305">
            <v>1.9247076611660812E-3</v>
          </cell>
          <cell r="O305">
            <v>1.233540737348599E-3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1.6138020097869804E-5</v>
          </cell>
          <cell r="E306">
            <v>2.4023864242663602E-4</v>
          </cell>
          <cell r="F306">
            <v>5.2870848580026343E-4</v>
          </cell>
          <cell r="G306">
            <v>0.10628100811964206</v>
          </cell>
          <cell r="H306">
            <v>0.28922673398759535</v>
          </cell>
          <cell r="I306">
            <v>0.21364217268727506</v>
          </cell>
          <cell r="J306">
            <v>2.4763006605038745E-2</v>
          </cell>
          <cell r="K306">
            <v>2.3610628557153145E-2</v>
          </cell>
          <cell r="L306">
            <v>1.5995766462394888E-2</v>
          </cell>
          <cell r="M306">
            <v>1.1439644885007604E-3</v>
          </cell>
          <cell r="N306">
            <v>1.0063532353615217E-3</v>
          </cell>
          <cell r="O306">
            <v>6.1347811623321889E-4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143.20778351017901</v>
          </cell>
          <cell r="E307">
            <v>2.8520025940188001</v>
          </cell>
          <cell r="F307">
            <v>0.52016963182304798</v>
          </cell>
          <cell r="G307">
            <v>0.51572527036117199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1.4964342202840475</v>
          </cell>
          <cell r="E308">
            <v>3.0422842265282142E-2</v>
          </cell>
          <cell r="F308">
            <v>5.7186812636380348E-3</v>
          </cell>
          <cell r="G308">
            <v>5.9506256506118805E-3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1.9404848714116407</v>
          </cell>
          <cell r="E309">
            <v>3.8645021599170715E-2</v>
          </cell>
          <cell r="F309">
            <v>7.0483689948922434E-3</v>
          </cell>
          <cell r="G309">
            <v>6.9881472948668272E-3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0.5538209923029781</v>
          </cell>
          <cell r="E310">
            <v>1.4561352594208987E-2</v>
          </cell>
          <cell r="F310">
            <v>2.7253023532269882E-3</v>
          </cell>
          <cell r="G310">
            <v>2.7231282713739979E-3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3.3791277592007569E-3</v>
          </cell>
          <cell r="F311">
            <v>3.0359604176005417E-2</v>
          </cell>
          <cell r="G311">
            <v>6.116813089821508E-2</v>
          </cell>
          <cell r="H311">
            <v>3.3967988387821238E-2</v>
          </cell>
          <cell r="I311">
            <v>1.6988043680315222E-2</v>
          </cell>
          <cell r="J311">
            <v>9.3112262837537988E-3</v>
          </cell>
          <cell r="K311">
            <v>7.091674174465633E-3</v>
          </cell>
          <cell r="L311">
            <v>0.64330205726772816</v>
          </cell>
          <cell r="M311">
            <v>1.3630213966485956</v>
          </cell>
          <cell r="N311">
            <v>1.3077040623611862</v>
          </cell>
          <cell r="O311">
            <v>1.2624680867855296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2.5228676659401804E-3</v>
          </cell>
          <cell r="F312">
            <v>2.2666578236894667E-2</v>
          </cell>
          <cell r="G312">
            <v>4.566832349233324E-2</v>
          </cell>
          <cell r="H312">
            <v>2.4667473423316839E-2</v>
          </cell>
          <cell r="I312">
            <v>1.2055079100625444E-2</v>
          </cell>
          <cell r="J312">
            <v>6.3204474877380035E-3</v>
          </cell>
          <cell r="K312">
            <v>4.5918532298944194E-3</v>
          </cell>
          <cell r="L312">
            <v>0.40084446811133001</v>
          </cell>
          <cell r="M312">
            <v>0.80179550323485849</v>
          </cell>
          <cell r="N312">
            <v>0.76799324429184535</v>
          </cell>
          <cell r="O312">
            <v>0.71817916491809852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6.4764029866190106E-2</v>
          </cell>
          <cell r="F313">
            <v>0.18370238300370434</v>
          </cell>
          <cell r="G313">
            <v>0.22282357474844522</v>
          </cell>
          <cell r="H313">
            <v>1.4001148895216788</v>
          </cell>
          <cell r="I313">
            <v>1.4288618652108263</v>
          </cell>
          <cell r="J313">
            <v>1.8265689476830074</v>
          </cell>
          <cell r="K313">
            <v>0.32744568240130839</v>
          </cell>
          <cell r="L313">
            <v>0.22248016264574874</v>
          </cell>
          <cell r="M313">
            <v>3.6150153971437437E-3</v>
          </cell>
          <cell r="N313">
            <v>3.0859337772880082E-3</v>
          </cell>
          <cell r="O313">
            <v>1.8106442366570281E-3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4.6221556337872345E-2</v>
          </cell>
          <cell r="F314">
            <v>0.13110688236897122</v>
          </cell>
          <cell r="G314">
            <v>0.15902735569297971</v>
          </cell>
          <cell r="H314">
            <v>0.95389672516265001</v>
          </cell>
          <cell r="I314">
            <v>0.93137849903024539</v>
          </cell>
          <cell r="J314">
            <v>1.1401825325090227</v>
          </cell>
          <cell r="K314">
            <v>0.19410998326830875</v>
          </cell>
          <cell r="L314">
            <v>0.13107356252268013</v>
          </cell>
          <cell r="M314">
            <v>2.0255765893291374E-3</v>
          </cell>
          <cell r="N314">
            <v>1.7288605788048994E-3</v>
          </cell>
          <cell r="O314">
            <v>9.6502780385458405E-4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2.4239971875564884E-3</v>
          </cell>
          <cell r="F315">
            <v>6.660541822372538E-3</v>
          </cell>
          <cell r="G315">
            <v>0.23575275162754813</v>
          </cell>
          <cell r="H315">
            <v>0.23111911068556584</v>
          </cell>
          <cell r="I315">
            <v>0.12349718457671596</v>
          </cell>
          <cell r="J315">
            <v>0.71393692908905104</v>
          </cell>
          <cell r="K315">
            <v>0.73972216858171069</v>
          </cell>
          <cell r="L315">
            <v>0.7894980327390454</v>
          </cell>
          <cell r="M315">
            <v>0.99975068973288184</v>
          </cell>
          <cell r="N315">
            <v>0.95883280182719111</v>
          </cell>
          <cell r="O315">
            <v>0.91424506426372398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1.8097641055935226E-3</v>
          </cell>
          <cell r="F316">
            <v>4.9727819717832805E-3</v>
          </cell>
          <cell r="G316">
            <v>0.17601376349802314</v>
          </cell>
          <cell r="H316">
            <v>0.16601337992699805</v>
          </cell>
          <cell r="I316">
            <v>8.5816639383166402E-2</v>
          </cell>
          <cell r="J316">
            <v>0.47137340104814962</v>
          </cell>
          <cell r="K316">
            <v>0.46357122256758942</v>
          </cell>
          <cell r="L316">
            <v>0.49177299407789204</v>
          </cell>
          <cell r="M316">
            <v>0.58770129135269034</v>
          </cell>
          <cell r="N316">
            <v>0.56202685696907428</v>
          </cell>
          <cell r="O316">
            <v>0.52008582526249525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1.393834200203742</v>
          </cell>
          <cell r="E317">
            <v>1.4259992009484161</v>
          </cell>
          <cell r="F317">
            <v>1.9495634400796082</v>
          </cell>
          <cell r="G317">
            <v>2.3890953526594177E-2</v>
          </cell>
          <cell r="H317">
            <v>5.7717952023838602E-3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7.9225369726132651E-3</v>
          </cell>
          <cell r="E318">
            <v>8.1053624532812871E-3</v>
          </cell>
          <cell r="F318">
            <v>1.1081295345047549E-2</v>
          </cell>
          <cell r="G318">
            <v>1.3579589494773473E-4</v>
          </cell>
          <cell r="H318">
            <v>3.2806815102222172E-5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2.4713372344037997E-2</v>
          </cell>
          <cell r="E319">
            <v>2.5283673775681113E-2</v>
          </cell>
          <cell r="F319">
            <v>3.4566727660985959E-2</v>
          </cell>
          <cell r="G319">
            <v>4.2359846678358435E-4</v>
          </cell>
          <cell r="H319">
            <v>1.0233679436850807E-4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9.9648751565630408E-6</v>
          </cell>
          <cell r="E320">
            <v>4.3896193647868602E-5</v>
          </cell>
          <cell r="F320">
            <v>8.7680432003831797E-6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5.9282420212794984E-4</v>
          </cell>
          <cell r="E321">
            <v>7.6252299372718264E-4</v>
          </cell>
          <cell r="F321">
            <v>7.7129834313070735E-4</v>
          </cell>
          <cell r="G321">
            <v>-1.0718593495591812E-6</v>
          </cell>
          <cell r="H321">
            <v>-3.3585829171442066E-7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2.3604587493463655E-2</v>
          </cell>
          <cell r="E322">
            <v>0.14304250810635563</v>
          </cell>
          <cell r="F322">
            <v>2.6156225202979697</v>
          </cell>
          <cell r="G322">
            <v>2.6665693222070272</v>
          </cell>
          <cell r="H322">
            <v>4.3236476063951974</v>
          </cell>
          <cell r="I322">
            <v>5.0135913844473912</v>
          </cell>
          <cell r="J322">
            <v>5.2231284571012591</v>
          </cell>
          <cell r="K322">
            <v>5.4322171313438989</v>
          </cell>
          <cell r="L322">
            <v>5.6865940866940932</v>
          </cell>
          <cell r="M322">
            <v>6.0438936505268259</v>
          </cell>
          <cell r="N322">
            <v>6.4405634928269011</v>
          </cell>
          <cell r="O322">
            <v>6.8765894412948905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3.4643465537581214E-2</v>
          </cell>
          <cell r="E323">
            <v>0.20993750479070822</v>
          </cell>
          <cell r="F323">
            <v>3.8388397452976539</v>
          </cell>
          <cell r="G323">
            <v>3.9136122350382681</v>
          </cell>
          <cell r="H323">
            <v>6.3456367068594268</v>
          </cell>
          <cell r="I323">
            <v>7.3582383252710351</v>
          </cell>
          <cell r="J323">
            <v>7.6657671205672822</v>
          </cell>
          <cell r="K323">
            <v>7.972637820274671</v>
          </cell>
          <cell r="L323">
            <v>8.3459762354733815</v>
          </cell>
          <cell r="M323">
            <v>8.8703698572496616</v>
          </cell>
          <cell r="N323">
            <v>9.4525455896290431</v>
          </cell>
          <cell r="O323">
            <v>10.092482632520602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7.5120358624005002E-3</v>
          </cell>
          <cell r="F324">
            <v>0.17221957318336101</v>
          </cell>
          <cell r="G324">
            <v>3.5006708300139501E-2</v>
          </cell>
          <cell r="H324">
            <v>0.28336029527677098</v>
          </cell>
          <cell r="I324">
            <v>0.17987507582239101</v>
          </cell>
          <cell r="J324">
            <v>0.175253966183676</v>
          </cell>
          <cell r="K324">
            <v>0.30006579891058699</v>
          </cell>
          <cell r="L324">
            <v>0.177567133034994</v>
          </cell>
          <cell r="M324">
            <v>0.241613774414801</v>
          </cell>
          <cell r="N324">
            <v>0.31570460759340502</v>
          </cell>
          <cell r="O324">
            <v>0.12522600376617599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1.6988509085592894E-3</v>
          </cell>
          <cell r="E325">
            <v>1.010382021779275E-2</v>
          </cell>
          <cell r="F325">
            <v>0.18232339673011827</v>
          </cell>
          <cell r="G325">
            <v>0.21552460664236231</v>
          </cell>
          <cell r="H325">
            <v>0.40660232415363523</v>
          </cell>
          <cell r="I325">
            <v>0.47058644516902509</v>
          </cell>
          <cell r="J325">
            <v>0.5020541094059694</v>
          </cell>
          <cell r="K325">
            <v>0.53676411559412851</v>
          </cell>
          <cell r="L325">
            <v>0.55646363182106751</v>
          </cell>
          <cell r="M325">
            <v>0.57291688268181085</v>
          </cell>
          <cell r="N325">
            <v>0.58876899638873825</v>
          </cell>
          <cell r="O325">
            <v>0.60398524845060231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2.2391793323883302E-4</v>
          </cell>
          <cell r="E326">
            <v>7.9471525421232544E-4</v>
          </cell>
          <cell r="F326">
            <v>2.9707087724860907E-2</v>
          </cell>
          <cell r="G326">
            <v>6.4776922518029523E-2</v>
          </cell>
          <cell r="H326">
            <v>6.4814311943743486E-2</v>
          </cell>
          <cell r="I326">
            <v>6.4807787251980678E-2</v>
          </cell>
          <cell r="J326">
            <v>6.499637176415303E-2</v>
          </cell>
          <cell r="K326">
            <v>6.5065657102208199E-2</v>
          </cell>
          <cell r="L326">
            <v>6.7160185929897823E-2</v>
          </cell>
          <cell r="M326">
            <v>6.909758458096546E-2</v>
          </cell>
          <cell r="N326">
            <v>7.0984356568174395E-2</v>
          </cell>
          <cell r="O326">
            <v>7.2680893549173842E-2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5.912911115800774E-4</v>
          </cell>
          <cell r="E327">
            <v>2.0524603920977513E-3</v>
          </cell>
          <cell r="F327">
            <v>7.2063264428827836E-2</v>
          </cell>
          <cell r="G327">
            <v>0.1491516085007461</v>
          </cell>
          <cell r="H327">
            <v>0.13821121211748127</v>
          </cell>
          <cell r="I327">
            <v>0.13717285844310848</v>
          </cell>
          <cell r="J327">
            <v>0.13178821628267537</v>
          </cell>
          <cell r="K327">
            <v>0.1227286488470376</v>
          </cell>
          <cell r="L327">
            <v>0.12495882960562064</v>
          </cell>
          <cell r="M327">
            <v>0.12740236382150946</v>
          </cell>
          <cell r="N327">
            <v>0.13088120049315816</v>
          </cell>
          <cell r="O327">
            <v>0.13400928120684311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9.4408345228296306E-6</v>
          </cell>
          <cell r="F328">
            <v>6.3532189729508903E-4</v>
          </cell>
          <cell r="G328">
            <v>1.0053955033017101E-3</v>
          </cell>
          <cell r="H328">
            <v>1.31495020005962E-3</v>
          </cell>
          <cell r="I328">
            <v>8.8853061392114805E-5</v>
          </cell>
          <cell r="J328">
            <v>6.4586468525285696E-4</v>
          </cell>
          <cell r="K328">
            <v>7.3664484208809202E-4</v>
          </cell>
          <cell r="L328">
            <v>4.3154990347402702E-4</v>
          </cell>
          <cell r="M328">
            <v>6.9271453977388204E-4</v>
          </cell>
          <cell r="N328">
            <v>7.7240577851167005E-4</v>
          </cell>
          <cell r="O328">
            <v>3.4128088061021697E-4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3.3713942307692301E-6</v>
          </cell>
          <cell r="E329">
            <v>1.5949118206698796E-5</v>
          </cell>
          <cell r="F329">
            <v>6.5140414314836638E-4</v>
          </cell>
          <cell r="G329">
            <v>1.646980903862124E-3</v>
          </cell>
          <cell r="H329">
            <v>1.4404900680586702E-3</v>
          </cell>
          <cell r="I329">
            <v>1.407491119705184E-3</v>
          </cell>
          <cell r="J329">
            <v>1.415765221882791E-3</v>
          </cell>
          <cell r="K329">
            <v>1.4123143891166922E-3</v>
          </cell>
          <cell r="L329">
            <v>1.4578009186836883E-3</v>
          </cell>
          <cell r="M329">
            <v>1.4998956346609024E-3</v>
          </cell>
          <cell r="N329">
            <v>1.5409380419429352E-3</v>
          </cell>
          <cell r="O329">
            <v>1.5777204314783807E-3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5.4478882174006926E-4</v>
          </cell>
          <cell r="E330">
            <v>1.2186107687791113E-3</v>
          </cell>
          <cell r="F330">
            <v>4.0736670565839628E-2</v>
          </cell>
          <cell r="G330">
            <v>5.7137954293279454E-2</v>
          </cell>
          <cell r="H330">
            <v>5.7576663939586228E-2</v>
          </cell>
          <cell r="I330">
            <v>5.7612557619627656E-2</v>
          </cell>
          <cell r="J330">
            <v>5.7136017147118544E-2</v>
          </cell>
          <cell r="K330">
            <v>5.7240200644181033E-2</v>
          </cell>
          <cell r="L330">
            <v>5.9706962469345384E-2</v>
          </cell>
          <cell r="M330">
            <v>6.1474186553701515E-2</v>
          </cell>
          <cell r="N330">
            <v>6.3173509674504955E-2</v>
          </cell>
          <cell r="O330">
            <v>6.4807977599436586E-2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1.9797493498301217E-3</v>
          </cell>
          <cell r="E331">
            <v>4.3710977061550112E-3</v>
          </cell>
          <cell r="F331">
            <v>0.13622090205663726</v>
          </cell>
          <cell r="G331">
            <v>0.18679134054394506</v>
          </cell>
          <cell r="H331">
            <v>0.17118588842597185</v>
          </cell>
          <cell r="I331">
            <v>0.16751190506835559</v>
          </cell>
          <cell r="J331">
            <v>0.15952206125010321</v>
          </cell>
          <cell r="K331">
            <v>0.14957049364618008</v>
          </cell>
          <cell r="L331">
            <v>0.15334273264933621</v>
          </cell>
          <cell r="M331">
            <v>0.15665563165800622</v>
          </cell>
          <cell r="N331">
            <v>0.16098604336094069</v>
          </cell>
          <cell r="O331">
            <v>0.16515118355325936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4.5618836178124398E-6</v>
          </cell>
          <cell r="F332">
            <v>8.8403286770817699E-4</v>
          </cell>
          <cell r="G332">
            <v>3.49087520737517E-4</v>
          </cell>
          <cell r="H332">
            <v>9.0056857172687995E-4</v>
          </cell>
          <cell r="I332">
            <v>2.7729146763150197E-4</v>
          </cell>
          <cell r="J332">
            <v>4.97068411177037E-4</v>
          </cell>
          <cell r="K332">
            <v>6.5065665729529805E-4</v>
          </cell>
          <cell r="L332">
            <v>4.2181284733220498E-4</v>
          </cell>
          <cell r="M332">
            <v>5.7956663949810996E-4</v>
          </cell>
          <cell r="N332">
            <v>7.1707807092273601E-4</v>
          </cell>
          <cell r="O332">
            <v>2.9932249045809198E-4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1.0851907512146257E-5</v>
          </cell>
          <cell r="E333">
            <v>2.5875804105639742E-5</v>
          </cell>
          <cell r="F333">
            <v>9.1017073274381383E-4</v>
          </cell>
          <cell r="G333">
            <v>1.2527359823240011E-3</v>
          </cell>
          <cell r="H333">
            <v>1.2525020748813411E-3</v>
          </cell>
          <cell r="I333">
            <v>1.2508136604601195E-3</v>
          </cell>
          <cell r="J333">
            <v>1.2410977301551527E-3</v>
          </cell>
          <cell r="K333">
            <v>1.2422673158752726E-3</v>
          </cell>
          <cell r="L333">
            <v>1.2958423281798021E-3</v>
          </cell>
          <cell r="M333">
            <v>1.33423942544407E-3</v>
          </cell>
          <cell r="N333">
            <v>1.3712085833802656E-3</v>
          </cell>
          <cell r="O333">
            <v>1.4066424405080895E-3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1.7613086597134437E-4</v>
          </cell>
          <cell r="E334">
            <v>4.0876187836711228E-4</v>
          </cell>
          <cell r="F334">
            <v>7.6180683052563022E-4</v>
          </cell>
          <cell r="G334">
            <v>1.3381086456112864E-3</v>
          </cell>
          <cell r="H334">
            <v>1.0403776605232546E-2</v>
          </cell>
          <cell r="I334">
            <v>1.2302659610119329E-2</v>
          </cell>
          <cell r="J334">
            <v>1.2369901480756708E-2</v>
          </cell>
          <cell r="K334">
            <v>1.2404914795761075E-2</v>
          </cell>
          <cell r="L334">
            <v>1.2816489648517051E-2</v>
          </cell>
          <cell r="M334">
            <v>1.3173860424033136E-2</v>
          </cell>
          <cell r="N334">
            <v>1.3538695400966163E-2</v>
          </cell>
          <cell r="O334">
            <v>1.3888542319676862E-2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9.6261941332386706E-4</v>
          </cell>
          <cell r="E335">
            <v>2.2000310149283657E-3</v>
          </cell>
          <cell r="F335">
            <v>3.9844694869067389E-3</v>
          </cell>
          <cell r="G335">
            <v>6.5211148552122488E-3</v>
          </cell>
          <cell r="H335">
            <v>4.5851688120600129E-2</v>
          </cell>
          <cell r="I335">
            <v>5.3610916822795458E-2</v>
          </cell>
          <cell r="J335">
            <v>5.044223502193014E-2</v>
          </cell>
          <cell r="K335">
            <v>4.8856717448807097E-2</v>
          </cell>
          <cell r="L335">
            <v>4.9129977988072122E-2</v>
          </cell>
          <cell r="M335">
            <v>5.0254515863115579E-2</v>
          </cell>
          <cell r="N335">
            <v>5.1646257125399782E-2</v>
          </cell>
          <cell r="O335">
            <v>5.2980823225245131E-2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2.1565520412017101E-6</v>
          </cell>
          <cell r="F336">
            <v>6.3805935151615502E-6</v>
          </cell>
          <cell r="G336">
            <v>1.5760616512397399E-5</v>
          </cell>
          <cell r="H336">
            <v>2.2009855121284599E-4</v>
          </cell>
          <cell r="I336">
            <v>4.6287379776500001E-5</v>
          </cell>
          <cell r="J336">
            <v>1.8954918505105899E-4</v>
          </cell>
          <cell r="K336">
            <v>7.9028006104423298E-5</v>
          </cell>
          <cell r="L336">
            <v>1.6890263726534601E-4</v>
          </cell>
          <cell r="M336">
            <v>1.5705316348729999E-4</v>
          </cell>
          <cell r="N336">
            <v>1.3615473180476101E-4</v>
          </cell>
          <cell r="O336">
            <v>1.6469898435130399E-4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2.3027041598653008E-6</v>
          </cell>
          <cell r="E337">
            <v>6.5859456455546408E-6</v>
          </cell>
          <cell r="F337">
            <v>1.3146037978298848E-5</v>
          </cell>
          <cell r="G337">
            <v>2.5420536706222068E-5</v>
          </cell>
          <cell r="H337">
            <v>2.3202431036938896E-4</v>
          </cell>
          <cell r="I337">
            <v>2.6635123132616104E-4</v>
          </cell>
          <cell r="J337">
            <v>2.6750034886294309E-4</v>
          </cell>
          <cell r="K337">
            <v>2.685112710734331E-4</v>
          </cell>
          <cell r="L337">
            <v>2.7696128615952641E-4</v>
          </cell>
          <cell r="M337">
            <v>2.8523130008706928E-4</v>
          </cell>
          <cell r="N337">
            <v>2.9313762536896268E-4</v>
          </cell>
          <cell r="O337">
            <v>3.0074313318892524E-4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4.5556647337064922E-5</v>
          </cell>
          <cell r="F338">
            <v>1.3332306993747489E-4</v>
          </cell>
          <cell r="G338">
            <v>1.0124200080051959E-4</v>
          </cell>
          <cell r="H338">
            <v>1.1321146371404539E-4</v>
          </cell>
          <cell r="I338">
            <v>1.4710823935083683E-4</v>
          </cell>
          <cell r="J338">
            <v>1.4461139372978806E-4</v>
          </cell>
          <cell r="K338">
            <v>2.1826902029922478E-4</v>
          </cell>
          <cell r="L338">
            <v>2.0071448901744414E-4</v>
          </cell>
          <cell r="M338">
            <v>2.5621577697428158E-4</v>
          </cell>
          <cell r="N338">
            <v>2.8442150582675801E-4</v>
          </cell>
          <cell r="O338">
            <v>4.2686532181614476E-4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3.6031876302101452E-4</v>
          </cell>
          <cell r="F339">
            <v>1.028947082806827E-3</v>
          </cell>
          <cell r="G339">
            <v>7.3091689476268904E-4</v>
          </cell>
          <cell r="H339">
            <v>7.5500080910957884E-4</v>
          </cell>
          <cell r="I339">
            <v>9.3247065034447578E-4</v>
          </cell>
          <cell r="J339">
            <v>8.7290620435166418E-4</v>
          </cell>
          <cell r="K339">
            <v>1.2604507500317611E-3</v>
          </cell>
          <cell r="L339">
            <v>1.1438277722170601E-3</v>
          </cell>
          <cell r="M339">
            <v>1.4601174176214335E-3</v>
          </cell>
          <cell r="N339">
            <v>1.620855669030293E-3</v>
          </cell>
          <cell r="O339">
            <v>2.4326116788073305E-3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9.5630292699038404E-7</v>
          </cell>
          <cell r="F340">
            <v>9.5258823248772896E-7</v>
          </cell>
          <cell r="G340">
            <v>1.0663726884696699E-6</v>
          </cell>
          <cell r="H340">
            <v>1.74702450594641E-6</v>
          </cell>
          <cell r="I340">
            <v>1.9487649364413501E-6</v>
          </cell>
          <cell r="J340">
            <v>2.2088096470042901E-6</v>
          </cell>
          <cell r="K340">
            <v>2.9357252611838101E-6</v>
          </cell>
          <cell r="L340">
            <v>2.9475224941837399E-6</v>
          </cell>
          <cell r="M340">
            <v>3.91326812805349E-6</v>
          </cell>
          <cell r="N340">
            <v>4.0794008648072699E-6</v>
          </cell>
          <cell r="O340">
            <v>5.78610752904606E-6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9.5630292699038404E-7</v>
          </cell>
          <cell r="F341">
            <v>1.8520463394682155E-6</v>
          </cell>
          <cell r="G341">
            <v>8.1949043982326001E-7</v>
          </cell>
          <cell r="H341">
            <v>1.8933320916920251E-6</v>
          </cell>
          <cell r="I341">
            <v>2.1936337140300398E-6</v>
          </cell>
          <cell r="J341">
            <v>2.472755780477804E-6</v>
          </cell>
          <cell r="K341">
            <v>3.7243464503365819E-6</v>
          </cell>
          <cell r="L341">
            <v>3.3566075783413504E-6</v>
          </cell>
          <cell r="M341">
            <v>4.6258427937261422E-6</v>
          </cell>
          <cell r="N341">
            <v>5.1526607520771001E-6</v>
          </cell>
          <cell r="O341">
            <v>8.2504731434715582E-6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1.434779510707458E-2</v>
          </cell>
          <cell r="E342">
            <v>2.6253616914030845E-2</v>
          </cell>
          <cell r="F342">
            <v>1.7126128839692053E-2</v>
          </cell>
          <cell r="G342">
            <v>1.0885788954816977</v>
          </cell>
          <cell r="H342">
            <v>1.989250968089409</v>
          </cell>
          <cell r="I342">
            <v>2.3160966837355708</v>
          </cell>
          <cell r="J342">
            <v>2.3804776783799402</v>
          </cell>
          <cell r="K342">
            <v>2.4256225414645796</v>
          </cell>
          <cell r="L342">
            <v>2.385106602998154</v>
          </cell>
          <cell r="M342">
            <v>2.4084795676780546</v>
          </cell>
          <cell r="N342">
            <v>2.3991789778463284</v>
          </cell>
          <cell r="O342">
            <v>2.3921129267104115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7.9196429137802019E-3</v>
          </cell>
          <cell r="E343">
            <v>1.4491374430889725E-2</v>
          </cell>
          <cell r="F343">
            <v>9.453217298794352E-3</v>
          </cell>
          <cell r="G343">
            <v>0.60086975534250719</v>
          </cell>
          <cell r="H343">
            <v>1.0687073055891634</v>
          </cell>
          <cell r="I343">
            <v>1.2112380974290093</v>
          </cell>
          <cell r="J343">
            <v>1.1858523592194978</v>
          </cell>
          <cell r="K343">
            <v>1.1446677697499306</v>
          </cell>
          <cell r="L343">
            <v>1.0793915903593847</v>
          </cell>
          <cell r="M343">
            <v>1.034388881929776</v>
          </cell>
          <cell r="N343">
            <v>0.99962684077245656</v>
          </cell>
          <cell r="O343">
            <v>0.98082074994131263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1.62511089959809E-4</v>
          </cell>
          <cell r="E344">
            <v>5.3442401416177801E-4</v>
          </cell>
          <cell r="F344">
            <v>2.4310719847927501E-4</v>
          </cell>
          <cell r="G344">
            <v>0.17278204746022999</v>
          </cell>
          <cell r="H344">
            <v>0.17198926810361601</v>
          </cell>
          <cell r="I344">
            <v>0.12759096792872399</v>
          </cell>
          <cell r="J344">
            <v>0.15790963706456801</v>
          </cell>
          <cell r="K344">
            <v>0.163433779116679</v>
          </cell>
          <cell r="L344">
            <v>0.126670544424305</v>
          </cell>
          <cell r="M344">
            <v>0.13827570478926299</v>
          </cell>
          <cell r="N344">
            <v>0.12611794832314299</v>
          </cell>
          <cell r="O344">
            <v>9.9106825598279505E-2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1.6338652839923088E-3</v>
          </cell>
          <cell r="E345">
            <v>2.8167737078353249E-3</v>
          </cell>
          <cell r="F345">
            <v>1.8140445395242216E-3</v>
          </cell>
          <cell r="G345">
            <v>0.16535128874986491</v>
          </cell>
          <cell r="H345">
            <v>0.30224466184586152</v>
          </cell>
          <cell r="I345">
            <v>0.3519388792787333</v>
          </cell>
          <cell r="J345">
            <v>0.36173388299099246</v>
          </cell>
          <cell r="K345">
            <v>0.36858296703273941</v>
          </cell>
          <cell r="L345">
            <v>0.36242440002849008</v>
          </cell>
          <cell r="M345">
            <v>0.36596096423249863</v>
          </cell>
          <cell r="N345">
            <v>0.36454924248323445</v>
          </cell>
          <cell r="O345">
            <v>0.36349816070072277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15.672388825135499</v>
          </cell>
          <cell r="E346">
            <v>10.9000118898862</v>
          </cell>
          <cell r="F346">
            <v>19.550090248615501</v>
          </cell>
          <cell r="G346">
            <v>6.9012847482792701</v>
          </cell>
          <cell r="H346">
            <v>3.0368415620011899</v>
          </cell>
          <cell r="I346">
            <v>2.55649214478411</v>
          </cell>
          <cell r="J346">
            <v>0.69485080590602599</v>
          </cell>
          <cell r="K346">
            <v>4.7497888279331602E-2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0.30017609073568963</v>
          </cell>
          <cell r="E347">
            <v>0.22201846513507439</v>
          </cell>
          <cell r="F347">
            <v>0.35088701342023454</v>
          </cell>
          <cell r="G347">
            <v>0.12394576379640383</v>
          </cell>
          <cell r="H347">
            <v>5.4969089921690271E-2</v>
          </cell>
          <cell r="I347">
            <v>5.4119026021025633E-2</v>
          </cell>
          <cell r="J347">
            <v>1.9178554656390848E-2</v>
          </cell>
          <cell r="K347">
            <v>8.7416505551674156E-3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0.27787923448821888</v>
          </cell>
          <cell r="E348">
            <v>0.19326262216110326</v>
          </cell>
          <cell r="F348">
            <v>0.3466328058265164</v>
          </cell>
          <cell r="G348">
            <v>0.12236320475672467</v>
          </cell>
          <cell r="H348">
            <v>5.3844708546120404E-2</v>
          </cell>
          <cell r="I348">
            <v>4.53278749075198E-2</v>
          </cell>
          <cell r="J348">
            <v>1.2320049750106855E-2</v>
          </cell>
          <cell r="K348">
            <v>8.4216113970446091E-4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2.3254355739450616E-2</v>
          </cell>
          <cell r="E349">
            <v>2.69908384552516E-2</v>
          </cell>
          <cell r="F349">
            <v>3.4253553409858942E-3</v>
          </cell>
          <cell r="G349">
            <v>1.0031018984184904E-3</v>
          </cell>
          <cell r="H349">
            <v>8.3306657940305346E-4</v>
          </cell>
          <cell r="I349">
            <v>8.118084052766962E-3</v>
          </cell>
          <cell r="J349">
            <v>6.5910379483127895E-3</v>
          </cell>
          <cell r="K349">
            <v>7.7545467868128928E-3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2.473197389964116E-3</v>
          </cell>
          <cell r="F350">
            <v>1.9481090738498483E-3</v>
          </cell>
          <cell r="G350">
            <v>9.7481842928749164E-4</v>
          </cell>
          <cell r="H350">
            <v>4.6665479591703833E-4</v>
          </cell>
          <cell r="I350">
            <v>8.4569553289529943E-4</v>
          </cell>
          <cell r="J350">
            <v>3.2543810405237934E-4</v>
          </cell>
          <cell r="K350">
            <v>1.7270909361369181E-4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3.0398301055537802E-5</v>
          </cell>
          <cell r="E351">
            <v>9.2608229770094905E-7</v>
          </cell>
          <cell r="F351">
            <v>1.0185999759822599E-6</v>
          </cell>
          <cell r="G351">
            <v>9.1176308748714605E-7</v>
          </cell>
          <cell r="H351">
            <v>1.4222620257981701E-6</v>
          </cell>
          <cell r="I351">
            <v>1.46981602075385E-6</v>
          </cell>
          <cell r="J351">
            <v>1.4672967667297799E-6</v>
          </cell>
          <cell r="K351">
            <v>3.2551180078858899E-6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0.95964809138269958</v>
          </cell>
          <cell r="E352">
            <v>0.95964901746499731</v>
          </cell>
          <cell r="F352">
            <v>0.95965003606497323</v>
          </cell>
          <cell r="G352">
            <v>0.95965094782806071</v>
          </cell>
          <cell r="H352">
            <v>0.95965237009008653</v>
          </cell>
          <cell r="I352">
            <v>0.95965383990610731</v>
          </cell>
          <cell r="J352">
            <v>0.95965530720287406</v>
          </cell>
          <cell r="K352">
            <v>0.32784362218591584</v>
          </cell>
          <cell r="L352">
            <v>4.0869239237875798E-5</v>
          </cell>
          <cell r="M352">
            <v>1.7902657082213898E-5</v>
          </cell>
          <cell r="N352">
            <v>8.4176309143505393E-6</v>
          </cell>
          <cell r="O352">
            <v>7.6144928211676903E-6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9.7168127169836888E-2</v>
          </cell>
          <cell r="E353">
            <v>0.17018441019964059</v>
          </cell>
          <cell r="F353">
            <v>0.17396518598571614</v>
          </cell>
          <cell r="G353">
            <v>3.9621261295589849</v>
          </cell>
          <cell r="H353">
            <v>13.905882764707215</v>
          </cell>
          <cell r="I353">
            <v>16.96117368448439</v>
          </cell>
          <cell r="J353">
            <v>18.123421077750876</v>
          </cell>
          <cell r="K353">
            <v>17.967008657575363</v>
          </cell>
          <cell r="L353">
            <v>17.902514876689743</v>
          </cell>
          <cell r="M353">
            <v>17.887117926501869</v>
          </cell>
          <cell r="N353">
            <v>17.846116861850827</v>
          </cell>
          <cell r="O353">
            <v>17.852023706533448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6.6380818554423113E-2</v>
          </cell>
          <cell r="E354">
            <v>0.11626220226009143</v>
          </cell>
          <cell r="F354">
            <v>0.11884505528772864</v>
          </cell>
          <cell r="G354">
            <v>2.7067432846193378</v>
          </cell>
          <cell r="H354">
            <v>9.0990403859892606</v>
          </cell>
          <cell r="I354">
            <v>10.88296728988656</v>
          </cell>
          <cell r="J354">
            <v>11.217623934617267</v>
          </cell>
          <cell r="K354">
            <v>10.354281879517337</v>
          </cell>
          <cell r="L354">
            <v>9.9124990106383262</v>
          </cell>
          <cell r="M354">
            <v>9.4213025480604085</v>
          </cell>
          <cell r="N354">
            <v>9.066247870148981</v>
          </cell>
          <cell r="O354">
            <v>8.9170182087333192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1.49969211708856E-4</v>
          </cell>
          <cell r="E355">
            <v>1.5868544604896099E-3</v>
          </cell>
          <cell r="F355">
            <v>8.2523171407030901E-4</v>
          </cell>
          <cell r="G355">
            <v>0.30568862467423302</v>
          </cell>
          <cell r="H355">
            <v>1.2524901861472</v>
          </cell>
          <cell r="I355">
            <v>0.57699518573527397</v>
          </cell>
          <cell r="J355">
            <v>0.69536537702376899</v>
          </cell>
          <cell r="K355">
            <v>0.98616750296847799</v>
          </cell>
          <cell r="L355">
            <v>0.61770420471607901</v>
          </cell>
          <cell r="M355">
            <v>0.65923759677355998</v>
          </cell>
          <cell r="N355">
            <v>0.71873794420554105</v>
          </cell>
          <cell r="O355">
            <v>0.50492436432379595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7.4367214856606153E-3</v>
          </cell>
          <cell r="E356">
            <v>1.2902842791213138E-2</v>
          </cell>
          <cell r="F356">
            <v>1.3183303863916241E-2</v>
          </cell>
          <cell r="G356">
            <v>0.30062136165695635</v>
          </cell>
          <cell r="H356">
            <v>1.4644116813405883</v>
          </cell>
          <cell r="I356">
            <v>1.7887607625260247</v>
          </cell>
          <cell r="J356">
            <v>1.9113989579946604</v>
          </cell>
          <cell r="K356">
            <v>1.8949324125904017</v>
          </cell>
          <cell r="L356">
            <v>1.8881171627694575</v>
          </cell>
          <cell r="M356">
            <v>1.8864814798587821</v>
          </cell>
          <cell r="N356">
            <v>1.8821814452206787</v>
          </cell>
          <cell r="O356">
            <v>1.882898866129276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2.7617115800475364E-2</v>
          </cell>
          <cell r="E357">
            <v>2.3825623311146973E-2</v>
          </cell>
          <cell r="F357">
            <v>1.8631504583539515E-2</v>
          </cell>
          <cell r="G357">
            <v>9.053897349857119E-3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4.0069936255339576E-2</v>
          </cell>
          <cell r="E358">
            <v>3.4249616240348092E-2</v>
          </cell>
          <cell r="F358">
            <v>2.6417106794955802E-2</v>
          </cell>
          <cell r="G358">
            <v>1.2837276352498681E-2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1.9498113339279177E-3</v>
          </cell>
          <cell r="E359">
            <v>1.6899192287522103E-3</v>
          </cell>
          <cell r="F359">
            <v>1.2999795183612078E-3</v>
          </cell>
          <cell r="G359">
            <v>6.4998441319102105E-4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6.1153550687223328E-2</v>
          </cell>
          <cell r="E360">
            <v>0.14435724000229183</v>
          </cell>
          <cell r="F360">
            <v>3.9568292643274341</v>
          </cell>
          <cell r="G360">
            <v>3.4813108025555808</v>
          </cell>
          <cell r="H360">
            <v>3.9912116554042263</v>
          </cell>
          <cell r="I360">
            <v>8.4024040947367435</v>
          </cell>
          <cell r="J360">
            <v>7.8378916056649821</v>
          </cell>
          <cell r="K360">
            <v>14.079600128600818</v>
          </cell>
          <cell r="L360">
            <v>15.348948460503157</v>
          </cell>
          <cell r="M360">
            <v>16.89768714025892</v>
          </cell>
          <cell r="N360">
            <v>24.004372117497095</v>
          </cell>
          <cell r="O360">
            <v>19.638813515185554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4.5723897030006316E-2</v>
          </cell>
          <cell r="E361">
            <v>0.10793446174793822</v>
          </cell>
          <cell r="F361">
            <v>2.9584815896098497</v>
          </cell>
          <cell r="G361">
            <v>2.6029412009065367</v>
          </cell>
          <cell r="H361">
            <v>2.92456190230277</v>
          </cell>
          <cell r="I361">
            <v>5.7496993833462628</v>
          </cell>
          <cell r="J361">
            <v>5.2805643982565318</v>
          </cell>
          <cell r="K361">
            <v>8.8644444490683281</v>
          </cell>
          <cell r="L361">
            <v>9.1769497148301138</v>
          </cell>
          <cell r="M361">
            <v>9.6643234376768827</v>
          </cell>
          <cell r="N361">
            <v>13.212904487837637</v>
          </cell>
          <cell r="O361">
            <v>10.702540257606517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1.7580633719893601E-4</v>
          </cell>
          <cell r="E362">
            <v>3.7033823188406399E-3</v>
          </cell>
          <cell r="F362">
            <v>0.26605108671228</v>
          </cell>
          <cell r="G362">
            <v>9.6944571884882604E-4</v>
          </cell>
          <cell r="H362">
            <v>0.110073308685337</v>
          </cell>
          <cell r="I362">
            <v>0.469518133807445</v>
          </cell>
          <cell r="J362">
            <v>9.2726326837277107E-2</v>
          </cell>
          <cell r="K362">
            <v>0.62246303901289901</v>
          </cell>
          <cell r="L362">
            <v>0.431977308171825</v>
          </cell>
          <cell r="M362">
            <v>0.49822421979859899</v>
          </cell>
          <cell r="N362">
            <v>1.4275854788584801</v>
          </cell>
          <cell r="O362">
            <v>3.0968780853061501E-3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4.3967409531311986E-3</v>
          </cell>
          <cell r="E363">
            <v>9.9529880960573473E-3</v>
          </cell>
          <cell r="F363">
            <v>0.27205155025481348</v>
          </cell>
          <cell r="G363">
            <v>0.23942772439370857</v>
          </cell>
          <cell r="H363">
            <v>0.27453835367333129</v>
          </cell>
          <cell r="I363">
            <v>0.57786413471524523</v>
          </cell>
          <cell r="J363">
            <v>0.53912005462996726</v>
          </cell>
          <cell r="K363">
            <v>0.96844263684444476</v>
          </cell>
          <cell r="L363">
            <v>1.0556939210768375</v>
          </cell>
          <cell r="M363">
            <v>1.3149391992823292</v>
          </cell>
          <cell r="N363">
            <v>2.2728055733777821</v>
          </cell>
          <cell r="O363">
            <v>1.928905794132356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0.19279614058566735</v>
          </cell>
          <cell r="E364">
            <v>1.2481306789914952</v>
          </cell>
          <cell r="F364">
            <v>1.3583163335426029</v>
          </cell>
          <cell r="G364">
            <v>12.121039438760834</v>
          </cell>
          <cell r="H364">
            <v>20.176229108478456</v>
          </cell>
          <cell r="I364">
            <v>22.337017082352144</v>
          </cell>
          <cell r="J364">
            <v>21.837286293488376</v>
          </cell>
          <cell r="K364">
            <v>22.390851887224574</v>
          </cell>
          <cell r="L364">
            <v>21.226614179503045</v>
          </cell>
          <cell r="M364">
            <v>19.6698042912491</v>
          </cell>
          <cell r="N364">
            <v>12.613524840757567</v>
          </cell>
          <cell r="O364">
            <v>17.122281941720878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0.14888044149847715</v>
          </cell>
          <cell r="E365">
            <v>0.96382762627698715</v>
          </cell>
          <cell r="F365">
            <v>1.0489148528497541</v>
          </cell>
          <cell r="G365">
            <v>9.3600717191810787</v>
          </cell>
          <cell r="H365">
            <v>15.18530804991417</v>
          </cell>
          <cell r="I365">
            <v>16.269120154088284</v>
          </cell>
          <cell r="J365">
            <v>15.154682187311337</v>
          </cell>
          <cell r="K365">
            <v>14.734131156422354</v>
          </cell>
          <cell r="L365">
            <v>13.428562081727605</v>
          </cell>
          <cell r="M365">
            <v>11.938228830515815</v>
          </cell>
          <cell r="N365">
            <v>7.4957341446171935</v>
          </cell>
          <cell r="O365">
            <v>9.8854546328780284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2.05179422703935E-4</v>
          </cell>
          <cell r="E366">
            <v>7.1133176212812704E-2</v>
          </cell>
          <cell r="F366">
            <v>1.39879498209305E-2</v>
          </cell>
          <cell r="G366">
            <v>0.91444992354895205</v>
          </cell>
          <cell r="H366">
            <v>0.87223824345008205</v>
          </cell>
          <cell r="I366">
            <v>0.74501497764427005</v>
          </cell>
          <cell r="J366">
            <v>0.86303548753284298</v>
          </cell>
          <cell r="K366">
            <v>1.0114445298377599</v>
          </cell>
          <cell r="L366">
            <v>0.93236524149327205</v>
          </cell>
          <cell r="M366">
            <v>0.62881489522666101</v>
          </cell>
          <cell r="N366">
            <v>4.6967724365509597E-2</v>
          </cell>
          <cell r="O366">
            <v>1.25011974886359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1.5407640967397242E-2</v>
          </cell>
          <cell r="E367">
            <v>9.8320057393604651E-2</v>
          </cell>
          <cell r="F367">
            <v>0.10694632524573885</v>
          </cell>
          <cell r="G367">
            <v>0.95453071971482473</v>
          </cell>
          <cell r="H367">
            <v>1.5914770302449182</v>
          </cell>
          <cell r="I367">
            <v>1.8984261806068286</v>
          </cell>
          <cell r="J367">
            <v>1.9738966464721295</v>
          </cell>
          <cell r="K367">
            <v>2.1591900939208712</v>
          </cell>
          <cell r="L367">
            <v>2.3268563079126414</v>
          </cell>
          <cell r="M367">
            <v>2.186343401965277</v>
          </cell>
          <cell r="N367">
            <v>1.3970081157910834</v>
          </cell>
          <cell r="O367">
            <v>1.9259016761539143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0.13698642047015999</v>
          </cell>
          <cell r="F368">
            <v>4.2961353048792797E-2</v>
          </cell>
          <cell r="G368">
            <v>2.915105396500112E-2</v>
          </cell>
          <cell r="H368">
            <v>2.0910367204325979E-2</v>
          </cell>
          <cell r="I368">
            <v>1.9784318977458651E-2</v>
          </cell>
          <cell r="J368">
            <v>2.1535280363118969E-2</v>
          </cell>
          <cell r="K368">
            <v>1.7951278883738778E-2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2.9203736589633697E-4</v>
          </cell>
          <cell r="F369">
            <v>9.3721476705352065E-5</v>
          </cell>
          <cell r="G369">
            <v>6.605366586379093E-5</v>
          </cell>
          <cell r="H369">
            <v>5.0811870408457724E-5</v>
          </cell>
          <cell r="I369">
            <v>5.1143992302251871E-5</v>
          </cell>
          <cell r="J369">
            <v>5.8737628653302223E-5</v>
          </cell>
          <cell r="K369">
            <v>5.002500219888783E-5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2.4288372423787279E-3</v>
          </cell>
          <cell r="F370">
            <v>7.6172611788639618E-4</v>
          </cell>
          <cell r="G370">
            <v>5.1686265895392147E-4</v>
          </cell>
          <cell r="H370">
            <v>3.7075119156606363E-4</v>
          </cell>
          <cell r="I370">
            <v>3.5078579747267166E-4</v>
          </cell>
          <cell r="J370">
            <v>3.8183121211203801E-4</v>
          </cell>
          <cell r="K370">
            <v>3.1828508659111348E-4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7.7297218564981803E-6</v>
          </cell>
          <cell r="F371">
            <v>4.73408937343223E-7</v>
          </cell>
          <cell r="G371">
            <v>4.54823984704434E-8</v>
          </cell>
          <cell r="J371">
            <v>1.16947878308907E-7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7.7297218564981803E-6</v>
          </cell>
          <cell r="F372">
            <v>1.105613151496391E-6</v>
          </cell>
          <cell r="G372">
            <v>-1.7458065017969878E-8</v>
          </cell>
          <cell r="H372">
            <v>-3.2274977705113706E-7</v>
          </cell>
          <cell r="I372">
            <v>-3.0315792200900126E-7</v>
          </cell>
          <cell r="J372">
            <v>-1.5032555723243201E-7</v>
          </cell>
          <cell r="K372">
            <v>9.5654893224028503E-8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1.1065239569934811E-4</v>
          </cell>
          <cell r="F373">
            <v>1.5987791215823781E-4</v>
          </cell>
          <cell r="G373">
            <v>8.4443025497832704E-5</v>
          </cell>
          <cell r="H373">
            <v>8.2890380146938966E-5</v>
          </cell>
          <cell r="I373">
            <v>8.1177165394861569E-5</v>
          </cell>
          <cell r="J373">
            <v>8.1117303677400761E-5</v>
          </cell>
          <cell r="K373">
            <v>8.064872718355189E-5</v>
          </cell>
          <cell r="L373">
            <v>8.0931806500396985E-5</v>
          </cell>
          <cell r="M373">
            <v>8.0931616572253406E-5</v>
          </cell>
          <cell r="N373">
            <v>8.225328456690338E-5</v>
          </cell>
          <cell r="O373">
            <v>8.7989414990774398E-5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2.3790922223755888E-4</v>
          </cell>
          <cell r="F374">
            <v>3.38777009265867E-4</v>
          </cell>
          <cell r="G374">
            <v>1.7138784939580443E-4</v>
          </cell>
          <cell r="H374">
            <v>1.5793650423392546E-4</v>
          </cell>
          <cell r="I374">
            <v>1.4611161005547509E-4</v>
          </cell>
          <cell r="J374">
            <v>1.412662933154152E-4</v>
          </cell>
          <cell r="K374">
            <v>1.3622841220336713E-4</v>
          </cell>
          <cell r="L374">
            <v>1.3470649444096753E-4</v>
          </cell>
          <cell r="M374">
            <v>1.3381493401683258E-4</v>
          </cell>
          <cell r="N374">
            <v>1.3600022232549178E-4</v>
          </cell>
          <cell r="O374">
            <v>1.4548452458821743E-4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6.97705181752469E-6</v>
          </cell>
          <cell r="F375">
            <v>2.05042361871308E-6</v>
          </cell>
          <cell r="G375">
            <v>5.85826725817082E-7</v>
          </cell>
          <cell r="H375">
            <v>9.3154031493367798E-7</v>
          </cell>
          <cell r="I375">
            <v>8.8206276080237896E-7</v>
          </cell>
          <cell r="J375">
            <v>7.5201967900882596E-7</v>
          </cell>
          <cell r="K375">
            <v>9.0465490730889005E-7</v>
          </cell>
          <cell r="L375">
            <v>7.4305394640417399E-7</v>
          </cell>
          <cell r="M375">
            <v>8.7342938480259701E-7</v>
          </cell>
          <cell r="N375">
            <v>1.02654519140421E-6</v>
          </cell>
          <cell r="O375">
            <v>8.9522327643176897E-7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6.97705181752469E-6</v>
          </cell>
          <cell r="F376">
            <v>8.984819955526644E-6</v>
          </cell>
          <cell r="G376">
            <v>2.0313413168015192E-6</v>
          </cell>
          <cell r="H376">
            <v>1.9615677904439277E-6</v>
          </cell>
          <cell r="I376">
            <v>1.8815988123136339E-6</v>
          </cell>
          <cell r="J376">
            <v>1.869076586308417E-6</v>
          </cell>
          <cell r="K376">
            <v>1.8721421382297323E-6</v>
          </cell>
          <cell r="L376">
            <v>1.8645741003385582E-6</v>
          </cell>
          <cell r="M376">
            <v>1.8578346662424191E-6</v>
          </cell>
          <cell r="N376">
            <v>1.9685632446358661E-6</v>
          </cell>
          <cell r="O376">
            <v>2.311221751684006E-6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5.43017462520285E-2</v>
          </cell>
          <cell r="F377">
            <v>0.1200642603556545</v>
          </cell>
          <cell r="G377">
            <v>6.5004357442274008E-2</v>
          </cell>
          <cell r="H377">
            <v>3.1871970206203699E-2</v>
          </cell>
          <cell r="I377">
            <v>3.17258833869173E-2</v>
          </cell>
          <cell r="J377">
            <v>0.33623587370908675</v>
          </cell>
          <cell r="K377">
            <v>0.33663475816758248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8.1835885949432718E-5</v>
          </cell>
          <cell r="F378">
            <v>1.8513250228421342E-4</v>
          </cell>
          <cell r="G378">
            <v>1.031850784752303E-4</v>
          </cell>
          <cell r="H378">
            <v>5.4303558903056917E-5</v>
          </cell>
          <cell r="I378">
            <v>5.7359088088733726E-5</v>
          </cell>
          <cell r="J378">
            <v>6.6470958874918534E-4</v>
          </cell>
          <cell r="K378">
            <v>6.6719268451766612E-4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9.627969193622077E-4</v>
          </cell>
          <cell r="F379">
            <v>2.1287989424761439E-3</v>
          </cell>
          <cell r="G379">
            <v>1.1525595291183325E-3</v>
          </cell>
          <cell r="H379">
            <v>5.6510585471992298E-4</v>
          </cell>
          <cell r="I379">
            <v>5.6251566288860444E-4</v>
          </cell>
          <cell r="J379">
            <v>5.9616289664731663E-3</v>
          </cell>
          <cell r="K379">
            <v>5.9687013859500305E-3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1.6822128187912301E-6</v>
          </cell>
          <cell r="F380">
            <v>1.41513601365297E-6</v>
          </cell>
          <cell r="G380">
            <v>1.6682242610476E-7</v>
          </cell>
          <cell r="I380">
            <v>2.47900830609485E-8</v>
          </cell>
          <cell r="J380">
            <v>1.35033087857409E-5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1.6822128187912301E-6</v>
          </cell>
          <cell r="F381">
            <v>3.0973488324441998E-6</v>
          </cell>
          <cell r="G381">
            <v>7.893081761348898E-7</v>
          </cell>
          <cell r="H381">
            <v>-2.4972973286742207E-7</v>
          </cell>
          <cell r="I381">
            <v>-1.6744505342771769E-7</v>
          </cell>
          <cell r="J381">
            <v>1.3344048333748202E-5</v>
          </cell>
          <cell r="K381">
            <v>1.350715616542394E-5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8.2801891032785194E-2</v>
          </cell>
          <cell r="E382">
            <v>6.247086816393483</v>
          </cell>
          <cell r="F382">
            <v>0.1049535228963842</v>
          </cell>
          <cell r="G382">
            <v>0.1043638134458075</v>
          </cell>
          <cell r="H382">
            <v>2.9875678380340019E-2</v>
          </cell>
          <cell r="I382">
            <v>2.7276751403900432E-2</v>
          </cell>
          <cell r="J382">
            <v>2.8187383478303931E-2</v>
          </cell>
          <cell r="K382">
            <v>1.6384953427030557E-2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1.3998282950951105E-4</v>
          </cell>
          <cell r="E383">
            <v>1.0947373399072563E-2</v>
          </cell>
          <cell r="F383">
            <v>1.8131477097749012E-4</v>
          </cell>
          <cell r="G383">
            <v>1.8333935765486054E-4</v>
          </cell>
          <cell r="H383">
            <v>5.947237781654813E-5</v>
          </cell>
          <cell r="I383">
            <v>5.7797534736766581E-5</v>
          </cell>
          <cell r="J383">
            <v>6.2623977699138243E-5</v>
          </cell>
          <cell r="K383">
            <v>3.7389360884260901E-5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1.1296301641580506E-3</v>
          </cell>
          <cell r="E384">
            <v>8.5226286717510077E-2</v>
          </cell>
          <cell r="F384">
            <v>1.4318352373312966E-3</v>
          </cell>
          <cell r="G384">
            <v>1.4237900879373482E-3</v>
          </cell>
          <cell r="H384">
            <v>4.0758087831296148E-4</v>
          </cell>
          <cell r="I384">
            <v>3.7212484862074224E-4</v>
          </cell>
          <cell r="J384">
            <v>3.8454820570673866E-4</v>
          </cell>
          <cell r="K384">
            <v>2.2353278890901182E-4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2.0381185204322E-4</v>
          </cell>
          <cell r="F385">
            <v>2.7479344531315299E-7</v>
          </cell>
          <cell r="G385">
            <v>4.0882963458429498E-8</v>
          </cell>
          <cell r="J385">
            <v>1.14201872956843E-8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2.0464377890679243E-4</v>
          </cell>
          <cell r="F386">
            <v>1.0477400643804429E-6</v>
          </cell>
          <cell r="G386">
            <v>-1.1967027391165388E-7</v>
          </cell>
          <cell r="H386">
            <v>-2.2627178355607703E-7</v>
          </cell>
          <cell r="I386">
            <v>-2.2316770234895199E-7</v>
          </cell>
          <cell r="J386">
            <v>-1.6327343674314671E-7</v>
          </cell>
          <cell r="K386">
            <v>-2.070347681650007E-7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8.5649829899627397E-2</v>
          </cell>
          <cell r="F387">
            <v>3.6583009671964599</v>
          </cell>
          <cell r="G387">
            <v>3.6572520749418032</v>
          </cell>
          <cell r="H387">
            <v>4.9029780113634097E-2</v>
          </cell>
          <cell r="I387">
            <v>4.4411580131149403E-2</v>
          </cell>
          <cell r="J387">
            <v>5.5816353970738995E-2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8.5683442083848193E-5</v>
          </cell>
          <cell r="F388">
            <v>3.8444630172913374E-3</v>
          </cell>
          <cell r="G388">
            <v>3.8478675912877853E-3</v>
          </cell>
          <cell r="H388">
            <v>5.713888183185881E-5</v>
          </cell>
          <cell r="I388">
            <v>5.4421811141851589E-5</v>
          </cell>
          <cell r="J388">
            <v>7.012842827600303E-5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1.5186140053125431E-3</v>
          </cell>
          <cell r="F389">
            <v>6.4863492326178454E-2</v>
          </cell>
          <cell r="G389">
            <v>6.4844894945776513E-2</v>
          </cell>
          <cell r="H389">
            <v>8.6932234244032085E-4</v>
          </cell>
          <cell r="I389">
            <v>7.8743936402747236E-4</v>
          </cell>
          <cell r="J389">
            <v>9.8965166614785414E-4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1.84000076816569E-6</v>
          </cell>
          <cell r="F390">
            <v>8.0768118200659394E-5</v>
          </cell>
          <cell r="G390">
            <v>3.42954447345338E-7</v>
          </cell>
          <cell r="H390">
            <v>1.3644279128654199E-7</v>
          </cell>
          <cell r="I390">
            <v>1.1953831804807E-7</v>
          </cell>
          <cell r="J390">
            <v>5.3166215244106399E-8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1.84000076816569E-6</v>
          </cell>
          <cell r="F391">
            <v>8.2608118968825099E-5</v>
          </cell>
          <cell r="G391">
            <v>8.2160920548263471E-5</v>
          </cell>
          <cell r="H391">
            <v>3.0039328812709779E-7</v>
          </cell>
          <cell r="I391">
            <v>2.420710250727856E-7</v>
          </cell>
          <cell r="J391">
            <v>1.157750439543214E-7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7.5855585537824393</v>
          </cell>
          <cell r="E392">
            <v>9.5355165095243564</v>
          </cell>
          <cell r="F392">
            <v>0.14801667130768598</v>
          </cell>
          <cell r="G392">
            <v>0.19498731070549821</v>
          </cell>
          <cell r="H392">
            <v>5.4241997835869402E-2</v>
          </cell>
          <cell r="I392">
            <v>4.5433238043512902E-2</v>
          </cell>
          <cell r="J392">
            <v>4.6830015953222101E-2</v>
          </cell>
          <cell r="K392">
            <v>2.4192178990692901E-2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9.051532173491212E-3</v>
          </cell>
          <cell r="E393">
            <v>1.1411041631289986E-2</v>
          </cell>
          <cell r="F393">
            <v>1.798394887772988E-4</v>
          </cell>
          <cell r="G393">
            <v>2.4128170461976944E-4</v>
          </cell>
          <cell r="H393">
            <v>7.5349253667685042E-5</v>
          </cell>
          <cell r="I393">
            <v>6.7062977429981953E-5</v>
          </cell>
          <cell r="J393">
            <v>7.2431791546244116E-5</v>
          </cell>
          <cell r="K393">
            <v>3.8390399178290144E-5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0.1034864741307291</v>
          </cell>
          <cell r="E394">
            <v>0.13008890190347017</v>
          </cell>
          <cell r="F394">
            <v>2.0193270301185002E-3</v>
          </cell>
          <cell r="G394">
            <v>2.6601270219031165E-3</v>
          </cell>
          <cell r="H394">
            <v>7.399999704757078E-4</v>
          </cell>
          <cell r="I394">
            <v>6.1982589418162161E-4</v>
          </cell>
          <cell r="J394">
            <v>6.3888152732908816E-4</v>
          </cell>
          <cell r="K394">
            <v>3.3004336958653382E-4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8.8210767499927101E-7</v>
          </cell>
          <cell r="F395">
            <v>1.43334648035595E-7</v>
          </cell>
          <cell r="G395">
            <v>1.3954932759293301E-7</v>
          </cell>
          <cell r="H395">
            <v>5.5844869362421902E-8</v>
          </cell>
          <cell r="I395">
            <v>2.7700261206679401E-8</v>
          </cell>
          <cell r="J395">
            <v>5.97542039807864E-8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1.8144941572852737E-4</v>
          </cell>
          <cell r="E396">
            <v>2.1464167352404722E-4</v>
          </cell>
          <cell r="F396">
            <v>7.2384510165486127E-7</v>
          </cell>
          <cell r="G396">
            <v>7.9907342643380079E-7</v>
          </cell>
          <cell r="H396">
            <v>8.5887737402067012E-8</v>
          </cell>
          <cell r="I396">
            <v>-3.4960367540946989E-8</v>
          </cell>
          <cell r="J396">
            <v>4.5598994866693695E-8</v>
          </cell>
          <cell r="K396">
            <v>-1.8176253677250259E-7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2.0153671701129298E-2</v>
          </cell>
          <cell r="F397">
            <v>6.3771031475034406E-2</v>
          </cell>
          <cell r="G397">
            <v>9.1621793166016596E-2</v>
          </cell>
          <cell r="H397">
            <v>7.0377225113157499E-2</v>
          </cell>
          <cell r="I397">
            <v>7.7101285439787809E-2</v>
          </cell>
          <cell r="J397">
            <v>5.9222828012408205E-2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1.3467640286946276E-5</v>
          </cell>
          <cell r="F398">
            <v>4.3616848351372201E-5</v>
          </cell>
          <cell r="G398">
            <v>6.4853219875743586E-5</v>
          </cell>
          <cell r="H398">
            <v>5.5319551194795159E-5</v>
          </cell>
          <cell r="I398">
            <v>6.3210050522102248E-5</v>
          </cell>
          <cell r="J398">
            <v>5.0986645919716526E-5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3.5733460462995131E-4</v>
          </cell>
          <cell r="F399">
            <v>1.1306920474296886E-3</v>
          </cell>
          <cell r="G399">
            <v>1.6244998788300835E-3</v>
          </cell>
          <cell r="H399">
            <v>1.24782314030421E-3</v>
          </cell>
          <cell r="I399">
            <v>1.3670440680813426E-3</v>
          </cell>
          <cell r="J399">
            <v>1.0500501420639757E-3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G400">
            <v>1.13840225757282E-8</v>
          </cell>
          <cell r="H400">
            <v>3.09088845551203E-7</v>
          </cell>
          <cell r="I400">
            <v>1.9965383187237201E-7</v>
          </cell>
          <cell r="J400">
            <v>1.08402536771356E-7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G401">
            <v>-1.6822628380957E-8</v>
          </cell>
          <cell r="H401">
            <v>3.0944311711663964E-7</v>
          </cell>
          <cell r="I401">
            <v>4.4004712807664604E-7</v>
          </cell>
          <cell r="J401">
            <v>2.0489502046656513E-7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45.392763473190911</v>
          </cell>
          <cell r="E402">
            <v>65.344230890358588</v>
          </cell>
          <cell r="F402">
            <v>0.25699033353553108</v>
          </cell>
          <cell r="G402">
            <v>0.32347058315239052</v>
          </cell>
          <cell r="H402">
            <v>8.3834508595005491E-2</v>
          </cell>
          <cell r="I402">
            <v>6.0467498626829701E-2</v>
          </cell>
          <cell r="J402">
            <v>7.3458253886936997E-2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3.5886619608137237E-2</v>
          </cell>
          <cell r="E403">
            <v>5.1837663414381986E-2</v>
          </cell>
          <cell r="F403">
            <v>2.0731630729287263E-4</v>
          </cell>
          <cell r="G403">
            <v>2.711488143556127E-4</v>
          </cell>
          <cell r="H403">
            <v>7.9473614176325509E-5</v>
          </cell>
          <cell r="I403">
            <v>6.0396521155894294E-5</v>
          </cell>
          <cell r="J403">
            <v>7.5353212195092045E-5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0.61927371723316327</v>
          </cell>
          <cell r="E404">
            <v>0.89146290437051223</v>
          </cell>
          <cell r="F404">
            <v>3.5060072787930583E-3</v>
          </cell>
          <cell r="G404">
            <v>4.4129683922563522E-3</v>
          </cell>
          <cell r="H404">
            <v>1.1437177161665133E-3</v>
          </cell>
          <cell r="I404">
            <v>8.2493176844242438E-4</v>
          </cell>
          <cell r="J404">
            <v>1.0021589889077356E-3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2.3712567970620601E-5</v>
          </cell>
          <cell r="F405">
            <v>2.5134747472209498E-7</v>
          </cell>
          <cell r="G405">
            <v>8.6385745464020204E-7</v>
          </cell>
          <cell r="H405">
            <v>1.7245201039552799E-7</v>
          </cell>
          <cell r="I405">
            <v>1.07207642945733E-7</v>
          </cell>
          <cell r="J405">
            <v>6.9020433028962797E-8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8.0618738237499808E-4</v>
          </cell>
          <cell r="E406">
            <v>9.7575547971983029E-4</v>
          </cell>
          <cell r="F406">
            <v>1.4726440217827097E-6</v>
          </cell>
          <cell r="G406">
            <v>1.9504987426943537E-6</v>
          </cell>
          <cell r="H406">
            <v>6.4991816724022009E-7</v>
          </cell>
          <cell r="I406">
            <v>2.37762635281532E-7</v>
          </cell>
          <cell r="J406">
            <v>1.649312165689214E-7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0.68001490948576404</v>
          </cell>
          <cell r="E407">
            <v>0.21283396868057813</v>
          </cell>
          <cell r="F407">
            <v>0.24044586860001418</v>
          </cell>
          <cell r="G407">
            <v>0.19308321645745449</v>
          </cell>
          <cell r="H407">
            <v>0.11240825656726711</v>
          </cell>
          <cell r="I407">
            <v>0.10662066366654849</v>
          </cell>
          <cell r="J407">
            <v>6.8252323020105102E-2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3.5852910699820506E-4</v>
          </cell>
          <cell r="E408">
            <v>1.1315176140275599E-4</v>
          </cell>
          <cell r="F408">
            <v>1.2920175677416941E-4</v>
          </cell>
          <cell r="G408">
            <v>1.0793613999714688E-4</v>
          </cell>
          <cell r="H408">
            <v>7.2363924953368832E-5</v>
          </cell>
          <cell r="I408">
            <v>7.0954986599696944E-5</v>
          </cell>
          <cell r="J408">
            <v>4.783624566104105E-5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9.2771474691100211E-3</v>
          </cell>
          <cell r="E409">
            <v>2.9036012098305323E-3</v>
          </cell>
          <cell r="F409">
            <v>3.280298343792825E-3</v>
          </cell>
          <cell r="G409">
            <v>2.6341502927347137E-3</v>
          </cell>
          <cell r="H409">
            <v>1.5335369245193335E-3</v>
          </cell>
          <cell r="I409">
            <v>1.4545793133226256E-3</v>
          </cell>
          <cell r="J409">
            <v>9.3113673970129734E-4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H410">
            <v>7.0842397562732902E-7</v>
          </cell>
          <cell r="I410">
            <v>1.8228275520920999E-7</v>
          </cell>
          <cell r="J410">
            <v>1.0414644263149E-7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5.6409528941693595E-6</v>
          </cell>
          <cell r="E411">
            <v>-4.3371306891340067E-7</v>
          </cell>
          <cell r="F411">
            <v>-3.4969726756524939E-7</v>
          </cell>
          <cell r="G411">
            <v>-4.9101283304425949E-8</v>
          </cell>
          <cell r="H411">
            <v>7.0580302939871287E-7</v>
          </cell>
          <cell r="I411">
            <v>7.3832126238518679E-7</v>
          </cell>
          <cell r="J411">
            <v>1.9317658226326398E-7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5.3030850721298499</v>
          </cell>
          <cell r="H412">
            <v>18.5223623436748</v>
          </cell>
          <cell r="I412">
            <v>38.627358353129402</v>
          </cell>
          <cell r="J412">
            <v>68.6799492065484</v>
          </cell>
          <cell r="K412">
            <v>93.872758431636797</v>
          </cell>
          <cell r="L412">
            <v>93.872784808117203</v>
          </cell>
          <cell r="M412">
            <v>94.928513227331095</v>
          </cell>
          <cell r="N412">
            <v>96.636580820070705</v>
          </cell>
          <cell r="O412">
            <v>98.328568338297003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5.3030850721298499</v>
          </cell>
          <cell r="H413">
            <v>18.5223623436748</v>
          </cell>
          <cell r="I413">
            <v>38.627358353129402</v>
          </cell>
          <cell r="J413">
            <v>68.6799492065484</v>
          </cell>
          <cell r="K413">
            <v>93.872758431636797</v>
          </cell>
          <cell r="L413">
            <v>93.872784808117203</v>
          </cell>
          <cell r="M413">
            <v>94.928513227331095</v>
          </cell>
          <cell r="N413">
            <v>96.636580820070705</v>
          </cell>
          <cell r="O413">
            <v>98.328568338297003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7.7692414009414897E-3</v>
          </cell>
          <cell r="E414">
            <v>7.9260290649787197E-3</v>
          </cell>
          <cell r="F414">
            <v>7.9870286739543595E-3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1.3706718279596856E-3</v>
          </cell>
          <cell r="E415">
            <v>1.1209987528596741E-3</v>
          </cell>
          <cell r="F415">
            <v>7.1042348860601238E-4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1.3775250710889174E-4</v>
          </cell>
          <cell r="E416">
            <v>1.4053243023011918E-4</v>
          </cell>
          <cell r="F416">
            <v>1.4161398358075104E-4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2.9720593920858745E-5</v>
          </cell>
          <cell r="E417">
            <v>2.3778234086242301E-5</v>
          </cell>
          <cell r="F417">
            <v>1.4844920934588728E-5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1.2699886731945</v>
          </cell>
          <cell r="E418">
            <v>1.2695377936885499</v>
          </cell>
          <cell r="F418">
            <v>1.26440817460755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0.24202000392055406</v>
          </cell>
          <cell r="E419">
            <v>0.19380103281806779</v>
          </cell>
          <cell r="F419">
            <v>0.12111012575050768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1.7325902772094084E-2</v>
          </cell>
          <cell r="E420">
            <v>1.7319751619216305E-2</v>
          </cell>
          <cell r="F420">
            <v>1.7249770458493126E-2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4.5677695938906599E-3</v>
          </cell>
          <cell r="E421">
            <v>3.6542689740420198E-3</v>
          </cell>
          <cell r="F421">
            <v>2.2836762726990041E-3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3.4567650210911911E-2</v>
          </cell>
          <cell r="E422">
            <v>0.20985212978603934</v>
          </cell>
          <cell r="F422">
            <v>3.8391163005292435</v>
          </cell>
          <cell r="G422">
            <v>3.9195275823150202</v>
          </cell>
          <cell r="H422">
            <v>6.3508322846271588</v>
          </cell>
          <cell r="I422">
            <v>7.3632177067230415</v>
          </cell>
          <cell r="J422">
            <v>7.6721981021706931</v>
          </cell>
          <cell r="K422">
            <v>7.9839560088728856</v>
          </cell>
          <cell r="L422">
            <v>8.3528506544560592</v>
          </cell>
          <cell r="M422">
            <v>8.8822619194325743</v>
          </cell>
          <cell r="N422">
            <v>9.46068264707678</v>
          </cell>
          <cell r="O422">
            <v>10.110599440789413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3.4567650210911911E-2</v>
          </cell>
          <cell r="E423">
            <v>0.20985212978603934</v>
          </cell>
          <cell r="F423">
            <v>3.8391163005292435</v>
          </cell>
          <cell r="G423">
            <v>3.9195275823150202</v>
          </cell>
          <cell r="H423">
            <v>6.3508322846271588</v>
          </cell>
          <cell r="I423">
            <v>7.3632177067230415</v>
          </cell>
          <cell r="J423">
            <v>7.6721981021706931</v>
          </cell>
          <cell r="K423">
            <v>7.9839560088728856</v>
          </cell>
          <cell r="L423">
            <v>8.3528506544560592</v>
          </cell>
          <cell r="M423">
            <v>8.8822619194325743</v>
          </cell>
          <cell r="N423">
            <v>9.46068264707678</v>
          </cell>
          <cell r="O423">
            <v>10.110599440789413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4.1222808464225803E-3</v>
          </cell>
          <cell r="E424">
            <v>1.8390254477614901E-2</v>
          </cell>
          <cell r="F424">
            <v>0.38328561373356201</v>
          </cell>
          <cell r="G424">
            <v>1.20421808067026E-2</v>
          </cell>
          <cell r="H424">
            <v>0.46286916897167801</v>
          </cell>
          <cell r="I424">
            <v>0.31289351808118099</v>
          </cell>
          <cell r="J424">
            <v>0.25805594515296698</v>
          </cell>
          <cell r="K424">
            <v>0.47897560177319798</v>
          </cell>
          <cell r="L424">
            <v>0.28784583602944702</v>
          </cell>
          <cell r="M424">
            <v>0.405625581909897</v>
          </cell>
          <cell r="N424">
            <v>0.54339091872745005</v>
          </cell>
          <cell r="O424">
            <v>0.251598066895799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4.1222808464225803E-3</v>
          </cell>
          <cell r="E425">
            <v>2.2512535324037498E-2</v>
          </cell>
          <cell r="F425">
            <v>0.40579814905759998</v>
          </cell>
          <cell r="G425">
            <v>0.414297683892833</v>
          </cell>
          <cell r="H425">
            <v>0.67128535715986104</v>
          </cell>
          <cell r="I425">
            <v>0.77829150814749504</v>
          </cell>
          <cell r="J425">
            <v>0.81095221708060305</v>
          </cell>
          <cell r="K425">
            <v>0.84391510831278904</v>
          </cell>
          <cell r="L425">
            <v>0.88289775248631497</v>
          </cell>
          <cell r="M425">
            <v>0.93887159730413206</v>
          </cell>
          <cell r="N425">
            <v>1.00000030871757</v>
          </cell>
          <cell r="O425">
            <v>1.06873061574899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3.0283240428720743E-5</v>
          </cell>
          <cell r="H426">
            <v>4.9067994575484303E-5</v>
          </cell>
          <cell r="I426">
            <v>7.1034298722560303E-5</v>
          </cell>
          <cell r="J426">
            <v>7.3952768152415834E-5</v>
          </cell>
          <cell r="K426">
            <v>7.5213646803940322E-5</v>
          </cell>
          <cell r="L426">
            <v>7.3692322938412162E-5</v>
          </cell>
          <cell r="M426">
            <v>7.3902209291237036E-5</v>
          </cell>
          <cell r="N426">
            <v>7.3069002634612527E-5</v>
          </cell>
          <cell r="O426">
            <v>7.5012996958085171E-5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1.2919374070975362E-4</v>
          </cell>
          <cell r="H427">
            <v>2.0209608107905246E-4</v>
          </cell>
          <cell r="I427">
            <v>2.8218710109247054E-4</v>
          </cell>
          <cell r="J427">
            <v>2.7523841131160448E-4</v>
          </cell>
          <cell r="K427">
            <v>2.6274510361979476E-4</v>
          </cell>
          <cell r="L427">
            <v>2.4745240198901413E-4</v>
          </cell>
          <cell r="M427">
            <v>2.4354725068379535E-4</v>
          </cell>
          <cell r="N427">
            <v>2.4080138973567815E-4</v>
          </cell>
          <cell r="O427">
            <v>2.4720788931623686E-4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2.3669002569659399E-7</v>
          </cell>
          <cell r="H428">
            <v>1.1097329629151099E-7</v>
          </cell>
          <cell r="I428">
            <v>1.09383503193493E-7</v>
          </cell>
          <cell r="J428">
            <v>1.24470037242712E-7</v>
          </cell>
          <cell r="K428">
            <v>1.4156432950300399E-7</v>
          </cell>
          <cell r="L428">
            <v>1.17756617784199E-7</v>
          </cell>
          <cell r="M428">
            <v>1.22609508969516E-7</v>
          </cell>
          <cell r="N428">
            <v>1.2824839595861501E-7</v>
          </cell>
          <cell r="O428">
            <v>1.2335268438765699E-7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2.3669002569659399E-7</v>
          </cell>
          <cell r="H429">
            <v>1.2611125901013303E-7</v>
          </cell>
          <cell r="I429">
            <v>1.3580194399357898E-7</v>
          </cell>
          <cell r="J429">
            <v>1.8616040823307E-7</v>
          </cell>
          <cell r="K429">
            <v>2.0937671801736909E-7</v>
          </cell>
          <cell r="L429">
            <v>1.7478077199272097E-7</v>
          </cell>
          <cell r="M429">
            <v>1.8014543113422302E-7</v>
          </cell>
          <cell r="N429">
            <v>1.7663464123171467E-7</v>
          </cell>
          <cell r="O429">
            <v>1.7519445204058598E-7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3.1339573639337799E-5</v>
          </cell>
          <cell r="H430">
            <v>5.5020174410125921E-5</v>
          </cell>
          <cell r="I430">
            <v>7.6761982426127041E-5</v>
          </cell>
          <cell r="J430">
            <v>7.6102468231075085E-5</v>
          </cell>
          <cell r="K430">
            <v>7.6623110961420839E-5</v>
          </cell>
          <cell r="L430">
            <v>7.7632782390845448E-5</v>
          </cell>
          <cell r="M430">
            <v>7.699836012246021E-5</v>
          </cell>
          <cell r="N430">
            <v>7.7171089067835827E-5</v>
          </cell>
          <cell r="O430">
            <v>7.8289218059131646E-5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1.8532994059844784E-4</v>
          </cell>
          <cell r="H431">
            <v>3.1461308576650711E-4</v>
          </cell>
          <cell r="I431">
            <v>4.2295522450153366E-4</v>
          </cell>
          <cell r="J431">
            <v>3.9321603576610779E-4</v>
          </cell>
          <cell r="K431">
            <v>3.7138030365913352E-4</v>
          </cell>
          <cell r="L431">
            <v>3.6137229977486888E-4</v>
          </cell>
          <cell r="M431">
            <v>3.5189133787536859E-4</v>
          </cell>
          <cell r="N431">
            <v>3.5268072896865092E-4</v>
          </cell>
          <cell r="O431">
            <v>3.5779070671413212E-4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2.5523812292212799E-7</v>
          </cell>
          <cell r="H432">
            <v>1.5048789491092801E-7</v>
          </cell>
          <cell r="I432">
            <v>1.2560985586654001E-7</v>
          </cell>
          <cell r="J432">
            <v>1.1598214287763599E-7</v>
          </cell>
          <cell r="K432">
            <v>1.3617969405916E-7</v>
          </cell>
          <cell r="L432">
            <v>1.3258213881641301E-7</v>
          </cell>
          <cell r="M432">
            <v>1.3269688811767699E-7</v>
          </cell>
          <cell r="N432">
            <v>1.5347903627452999E-7</v>
          </cell>
          <cell r="O432">
            <v>1.3820077694640001E-7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2.5523812292212799E-7</v>
          </cell>
          <cell r="H433">
            <v>2.5501985244142795E-7</v>
          </cell>
          <cell r="I433">
            <v>2.5942727206764103E-7</v>
          </cell>
          <cell r="J433">
            <v>2.3177734592212361E-7</v>
          </cell>
          <cell r="K433">
            <v>2.3986245777692329E-7</v>
          </cell>
          <cell r="L433">
            <v>2.6038826304946097E-7</v>
          </cell>
          <cell r="M433">
            <v>2.4729170655622974E-7</v>
          </cell>
          <cell r="N433">
            <v>2.6561768156818221E-7</v>
          </cell>
          <cell r="O433">
            <v>2.4620951349007205E-7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2.8702402267020845E-5</v>
          </cell>
          <cell r="H434">
            <v>5.3652099280586973E-5</v>
          </cell>
          <cell r="I434">
            <v>4.9054880526130587E-5</v>
          </cell>
          <cell r="J434">
            <v>6.9095811728986966E-5</v>
          </cell>
          <cell r="K434">
            <v>4.7551178534802061E-5</v>
          </cell>
          <cell r="L434">
            <v>6.9852428781479948E-5</v>
          </cell>
          <cell r="M434">
            <v>4.8430759373236122E-5</v>
          </cell>
          <cell r="N434">
            <v>4.7871220958826278E-5</v>
          </cell>
          <cell r="O434">
            <v>4.9207724348518366E-5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2.5376014916687174E-4</v>
          </cell>
          <cell r="H435">
            <v>4.595647454885642E-4</v>
          </cell>
          <cell r="I435">
            <v>3.9216676668982447E-4</v>
          </cell>
          <cell r="J435">
            <v>5.3320258359312043E-4</v>
          </cell>
          <cell r="K435">
            <v>3.3476606731426035E-4</v>
          </cell>
          <cell r="L435">
            <v>4.8537095302433403E-4</v>
          </cell>
          <cell r="M435">
            <v>3.303827550984903E-4</v>
          </cell>
          <cell r="N435">
            <v>3.265657213511661E-4</v>
          </cell>
          <cell r="O435">
            <v>3.3568301948564447E-4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1.97093168155829E-7</v>
          </cell>
          <cell r="H436">
            <v>1.00306955029112E-7</v>
          </cell>
          <cell r="I436">
            <v>5.0519643442127998E-8</v>
          </cell>
          <cell r="J436">
            <v>6.2304412670547305E-8</v>
          </cell>
          <cell r="K436">
            <v>6.0078210928951698E-8</v>
          </cell>
          <cell r="L436">
            <v>7.4032186031782804E-8</v>
          </cell>
          <cell r="M436">
            <v>7.7921346943205595E-8</v>
          </cell>
          <cell r="N436">
            <v>6.6681023096446802E-8</v>
          </cell>
          <cell r="O436">
            <v>9.7605817320427699E-8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1.97093168155829E-7</v>
          </cell>
          <cell r="H437">
            <v>2.2523903357178441E-7</v>
          </cell>
          <cell r="I437">
            <v>1.2621381555240081E-7</v>
          </cell>
          <cell r="J437">
            <v>9.5152822759907583E-8</v>
          </cell>
          <cell r="K437">
            <v>9.2157272988801596E-8</v>
          </cell>
          <cell r="L437">
            <v>1.064618702519676E-7</v>
          </cell>
          <cell r="M437">
            <v>1.1073969268125151E-7</v>
          </cell>
          <cell r="N437">
            <v>9.8288716987816695E-8</v>
          </cell>
          <cell r="O437">
            <v>1.2849000456142241E-7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92.5557750711165</v>
          </cell>
          <cell r="E438">
            <v>91.727536674213397</v>
          </cell>
          <cell r="F438">
            <v>67.800048816789896</v>
          </cell>
          <cell r="G438">
            <v>32.395525422329101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0.61929012280718665</v>
          </cell>
          <cell r="E439">
            <v>0.62771491106024502</v>
          </cell>
          <cell r="F439">
            <v>0.47945796816410191</v>
          </cell>
          <cell r="G439">
            <v>0.24142113689186182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1.2541432936465653</v>
          </cell>
          <cell r="E440">
            <v>1.2429205511411032</v>
          </cell>
          <cell r="F440">
            <v>0.91869984846598785</v>
          </cell>
          <cell r="G440">
            <v>0.43896375911014995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6.5792937343498434E-2</v>
          </cell>
          <cell r="E441">
            <v>5.7062973500328261E-2</v>
          </cell>
          <cell r="F441">
            <v>4.3584837485799943E-2</v>
          </cell>
          <cell r="G441">
            <v>2.1947260401708319E-2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1.9583791279194036E-5</v>
          </cell>
          <cell r="H442">
            <v>4.1133498210844318E-5</v>
          </cell>
          <cell r="I442">
            <v>4.2978368311943316E-5</v>
          </cell>
          <cell r="J442">
            <v>4.148291203584216E-5</v>
          </cell>
          <cell r="K442">
            <v>4.322366753352109E-5</v>
          </cell>
          <cell r="L442">
            <v>4.3491050405122521E-5</v>
          </cell>
          <cell r="M442">
            <v>4.1498693130601703E-5</v>
          </cell>
          <cell r="N442">
            <v>4.3575017865220779E-5</v>
          </cell>
          <cell r="O442">
            <v>4.4112625455093513E-5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2.5803235362305797E-4</v>
          </cell>
          <cell r="H443">
            <v>5.2379591701070161E-4</v>
          </cell>
          <cell r="I443">
            <v>5.114390678074151E-4</v>
          </cell>
          <cell r="J443">
            <v>4.6208097079387191E-4</v>
          </cell>
          <cell r="K443">
            <v>4.53320220690319E-4</v>
          </cell>
          <cell r="L443">
            <v>4.4174098908619021E-4</v>
          </cell>
          <cell r="M443">
            <v>4.2150450675565058E-4</v>
          </cell>
          <cell r="N443">
            <v>4.4259385119297707E-4</v>
          </cell>
          <cell r="O443">
            <v>4.4805436102841233E-4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K444">
            <v>1.11297099942909E-8</v>
          </cell>
          <cell r="M444">
            <v>1.3488779707442E-8</v>
          </cell>
          <cell r="N444">
            <v>1.44325962997952E-8</v>
          </cell>
          <cell r="O444">
            <v>4.1586144306378797E-8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H445">
            <v>-6.6621705347370297E-9</v>
          </cell>
          <cell r="I445">
            <v>-1.0959422015458401E-8</v>
          </cell>
          <cell r="J445">
            <v>-9.2366297717658505E-9</v>
          </cell>
          <cell r="K445">
            <v>-2.4105533861801007E-9</v>
          </cell>
          <cell r="L445">
            <v>-6.5341616100243498E-9</v>
          </cell>
          <cell r="M445">
            <v>3.2789513315498995E-9</v>
          </cell>
          <cell r="N445">
            <v>5.0509702289186979E-9</v>
          </cell>
          <cell r="O445">
            <v>1.85000367843723E-8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  <cell r="H446">
            <v>170.02894982493601</v>
          </cell>
          <cell r="I446">
            <v>154.38211110512901</v>
          </cell>
          <cell r="J446">
            <v>138.735272385321</v>
          </cell>
          <cell r="K446">
            <v>123.088433665514</v>
          </cell>
          <cell r="L446">
            <v>109.90751284479499</v>
          </cell>
          <cell r="M446">
            <v>98.138070491291401</v>
          </cell>
          <cell r="N446">
            <v>87.628958480337403</v>
          </cell>
          <cell r="O446">
            <v>78.245214379164594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  <cell r="H447">
            <v>2.33556249759528</v>
          </cell>
          <cell r="I447">
            <v>2.1206333943012199</v>
          </cell>
          <cell r="J447">
            <v>1.90570429100716</v>
          </cell>
          <cell r="K447">
            <v>1.6907751877131001</v>
          </cell>
          <cell r="L447">
            <v>1.5097185830329001</v>
          </cell>
          <cell r="M447">
            <v>1.34805041883642</v>
          </cell>
          <cell r="N447">
            <v>1.2036944846200199</v>
          </cell>
          <cell r="O447">
            <v>1.0747969008127001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  <cell r="H448">
            <v>2.33556249759528</v>
          </cell>
          <cell r="I448">
            <v>2.1206333943012199</v>
          </cell>
          <cell r="J448">
            <v>1.90570429100716</v>
          </cell>
          <cell r="K448">
            <v>1.6907751877131001</v>
          </cell>
          <cell r="L448">
            <v>1.5097185830329001</v>
          </cell>
          <cell r="M448">
            <v>1.34805041883642</v>
          </cell>
          <cell r="N448">
            <v>1.2036944846200199</v>
          </cell>
          <cell r="O448">
            <v>1.0747969008127001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54.756848271608</v>
          </cell>
          <cell r="E449">
            <v>86.763132265344495</v>
          </cell>
          <cell r="F449">
            <v>60.723502233766503</v>
          </cell>
          <cell r="G449">
            <v>55.467769704197103</v>
          </cell>
          <cell r="H449">
            <v>62.1988090923427</v>
          </cell>
          <cell r="I449">
            <v>57.4113848909181</v>
          </cell>
          <cell r="J449">
            <v>58.438843723362098</v>
          </cell>
          <cell r="K449">
            <v>58.606604063749998</v>
          </cell>
          <cell r="L449">
            <v>60.1627644163339</v>
          </cell>
          <cell r="M449">
            <v>54.283369527205302</v>
          </cell>
          <cell r="N449">
            <v>47.614181014455802</v>
          </cell>
          <cell r="O449">
            <v>32.259240038802801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55.849929994457149</v>
          </cell>
          <cell r="E450">
            <v>142.61306225980215</v>
          </cell>
          <cell r="F450">
            <v>166.20318856330525</v>
          </cell>
          <cell r="G450">
            <v>159.84725567721478</v>
          </cell>
          <cell r="H450">
            <v>159.68526363021914</v>
          </cell>
          <cell r="I450">
            <v>143.23017884408407</v>
          </cell>
          <cell r="J450">
            <v>128.369477955695</v>
          </cell>
          <cell r="K450">
            <v>130.94168630373599</v>
          </cell>
          <cell r="L450">
            <v>126.73466674476099</v>
          </cell>
          <cell r="M450">
            <v>121.40704528294401</v>
          </cell>
          <cell r="N450">
            <v>109.061909934409</v>
          </cell>
          <cell r="O450">
            <v>76.765873662193997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35.832157906126014</v>
          </cell>
          <cell r="E451">
            <v>67.537442755925937</v>
          </cell>
          <cell r="F451">
            <v>133.41436382453622</v>
          </cell>
          <cell r="G451">
            <v>78.098608088634066</v>
          </cell>
          <cell r="H451">
            <v>36.276719488970258</v>
          </cell>
          <cell r="I451">
            <v>4.9893763600596062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0.33175940360621398</v>
          </cell>
          <cell r="E452">
            <v>0.59511478479530444</v>
          </cell>
          <cell r="F452">
            <v>1.1295085433836667</v>
          </cell>
          <cell r="G452">
            <v>0.66099340734994039</v>
          </cell>
          <cell r="H452">
            <v>0.29540192857811987</v>
          </cell>
          <cell r="I452">
            <v>4.0447189194178543E-2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0.48553059493395684</v>
          </cell>
          <cell r="E453">
            <v>0.91514150075780343</v>
          </cell>
          <cell r="F453">
            <v>1.8077827076495463</v>
          </cell>
          <cell r="G453">
            <v>1.0582467220682112</v>
          </cell>
          <cell r="H453">
            <v>0.49155446462019314</v>
          </cell>
          <cell r="I453">
            <v>6.7606725746065091E-2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2.4136428532770701E-2</v>
          </cell>
          <cell r="F454">
            <v>5.9708858370014703E-2</v>
          </cell>
          <cell r="G454">
            <v>4.7644841626249298E-4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3.654182905068934E-2</v>
          </cell>
          <cell r="E455">
            <v>6.3571165356419421E-2</v>
          </cell>
          <cell r="F455">
            <v>0.12065780956765008</v>
          </cell>
          <cell r="G455">
            <v>0.10035640925216253</v>
          </cell>
          <cell r="H455">
            <v>4.4831107512935467E-2</v>
          </cell>
          <cell r="I455">
            <v>6.1256386324285671E-3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0.30724691961949974</v>
          </cell>
          <cell r="H456">
            <v>1.7567584526157496</v>
          </cell>
          <cell r="I456">
            <v>4.6524623922129296</v>
          </cell>
          <cell r="J456">
            <v>10.43971801194167</v>
          </cell>
          <cell r="K456">
            <v>12.770471431556055</v>
          </cell>
          <cell r="L456">
            <v>12.919505608288368</v>
          </cell>
          <cell r="M456">
            <v>14.143484086054716</v>
          </cell>
          <cell r="N456">
            <v>13.655423552904425</v>
          </cell>
          <cell r="O456">
            <v>14.192400830612321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7.4777260018800184E-3</v>
          </cell>
          <cell r="H457">
            <v>1.0040036575089511E-2</v>
          </cell>
          <cell r="I457">
            <v>7.5359866228757221E-3</v>
          </cell>
          <cell r="J457">
            <v>7.3899672119081923E-3</v>
          </cell>
          <cell r="K457">
            <v>7.2329785451393019E-3</v>
          </cell>
          <cell r="L457">
            <v>8.4089096742347852E-3</v>
          </cell>
          <cell r="M457">
            <v>1.2584984279341873E-2</v>
          </cell>
          <cell r="N457">
            <v>1.09515290218776E-2</v>
          </cell>
          <cell r="O457">
            <v>1.8925092491201549E-2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4.8610674622859978E-3</v>
          </cell>
          <cell r="H458">
            <v>9.4295363156173383E-3</v>
          </cell>
          <cell r="I458">
            <v>8.5431813353711843E-3</v>
          </cell>
          <cell r="J458">
            <v>8.0318487771892377E-3</v>
          </cell>
          <cell r="K458">
            <v>8.0042544156491615E-3</v>
          </cell>
          <cell r="L458">
            <v>9.1778637093118242E-3</v>
          </cell>
          <cell r="M458">
            <v>1.3771671022116806E-2</v>
          </cell>
          <cell r="N458">
            <v>1.2210762784155761E-2</v>
          </cell>
          <cell r="O458">
            <v>1.9776924097844345E-2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4.8631745239941882E-4</v>
          </cell>
          <cell r="H459">
            <v>6.2245589953422473E-4</v>
          </cell>
          <cell r="I459">
            <v>3.7582043567943968E-3</v>
          </cell>
          <cell r="J459">
            <v>3.8470256854036822E-3</v>
          </cell>
          <cell r="K459">
            <v>5.1198975855670818E-3</v>
          </cell>
          <cell r="L459">
            <v>4.8098962690183667E-3</v>
          </cell>
          <cell r="M459">
            <v>6.2093979152074031E-3</v>
          </cell>
          <cell r="N459">
            <v>6.3245207529068342E-3</v>
          </cell>
          <cell r="O459">
            <v>8.8999002276822295E-3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8.6835316839278093E-4</v>
          </cell>
          <cell r="H460">
            <v>4.746648273734089E-4</v>
          </cell>
          <cell r="I460">
            <v>1.6886572727976682E-3</v>
          </cell>
          <cell r="J460">
            <v>2.1603424201774857E-3</v>
          </cell>
          <cell r="K460">
            <v>3.5266834318399298E-3</v>
          </cell>
          <cell r="L460">
            <v>3.4613377195519932E-3</v>
          </cell>
          <cell r="M460">
            <v>3.6190093677619167E-3</v>
          </cell>
          <cell r="N460">
            <v>4.6924876937739024E-3</v>
          </cell>
          <cell r="O460">
            <v>6.3428612725270426E-3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3.3089132872870818E-2</v>
          </cell>
          <cell r="H461">
            <v>0.41801367644923032</v>
          </cell>
          <cell r="I461">
            <v>1.592056498016422</v>
          </cell>
          <cell r="J461">
            <v>2.8784766188391169</v>
          </cell>
          <cell r="K461">
            <v>3.649378973321761</v>
          </cell>
          <cell r="L461">
            <v>3.2261247703976599</v>
          </cell>
          <cell r="M461">
            <v>3.9588749764905948</v>
          </cell>
          <cell r="N461">
            <v>3.8734078560379603</v>
          </cell>
          <cell r="O461">
            <v>4.1386755961315407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2.8585888862491828E-2</v>
          </cell>
          <cell r="H462">
            <v>0.16929086196011281</v>
          </cell>
          <cell r="I462">
            <v>0.63271639167177052</v>
          </cell>
          <cell r="J462">
            <v>1.5727710977563707</v>
          </cell>
          <cell r="K462">
            <v>2.1865639231990293</v>
          </cell>
          <cell r="L462">
            <v>2.0352122332353146</v>
          </cell>
          <cell r="M462">
            <v>2.2802268672857138</v>
          </cell>
          <cell r="N462">
            <v>2.4195026955103831</v>
          </cell>
          <cell r="O462">
            <v>2.391940698910255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3.7868184109501726E-2</v>
          </cell>
          <cell r="H463">
            <v>0.26117728704729487</v>
          </cell>
          <cell r="I463">
            <v>0.68990350627134933</v>
          </cell>
          <cell r="J463">
            <v>1.7451206479890375</v>
          </cell>
          <cell r="K463">
            <v>2.1931191500050895</v>
          </cell>
          <cell r="L463">
            <v>1.9552809951202175</v>
          </cell>
          <cell r="M463">
            <v>2.2852540743152825</v>
          </cell>
          <cell r="N463">
            <v>2.288532399183878</v>
          </cell>
          <cell r="O463">
            <v>1.969075167947081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2.5876622441929082E-2</v>
          </cell>
          <cell r="H464">
            <v>0.17565934549235371</v>
          </cell>
          <cell r="I464">
            <v>0.59536023118216741</v>
          </cell>
          <cell r="J464">
            <v>1.6001746682176576</v>
          </cell>
          <cell r="K464">
            <v>2.1588879554772062</v>
          </cell>
          <cell r="L464">
            <v>1.9905977841519853</v>
          </cell>
          <cell r="M464">
            <v>2.2064891232230419</v>
          </cell>
          <cell r="N464">
            <v>2.3364070111167559</v>
          </cell>
          <cell r="O464">
            <v>2.1882930300226682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3.545258835905651E-3</v>
          </cell>
          <cell r="H465">
            <v>7.0634388010027676E-3</v>
          </cell>
          <cell r="I465">
            <v>5.770513602532959E-3</v>
          </cell>
          <cell r="J465">
            <v>2.1260900202852609E-2</v>
          </cell>
          <cell r="K465">
            <v>1.84329442973915E-2</v>
          </cell>
          <cell r="L465">
            <v>5.1277257634740989E-2</v>
          </cell>
          <cell r="M465">
            <v>5.0569232725359028E-2</v>
          </cell>
          <cell r="N465">
            <v>4.4357551891069186E-2</v>
          </cell>
          <cell r="O465">
            <v>4.5037846537016764E-2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1.8920133599075468E-3</v>
          </cell>
          <cell r="H466">
            <v>3.4635948261974329E-3</v>
          </cell>
          <cell r="I466">
            <v>6.965514581501425E-3</v>
          </cell>
          <cell r="J466">
            <v>1.2765632994213004E-2</v>
          </cell>
          <cell r="K466">
            <v>2.6753921112719462E-2</v>
          </cell>
          <cell r="L466">
            <v>2.8337658252811114E-2</v>
          </cell>
          <cell r="M466">
            <v>4.9542476602105701E-2</v>
          </cell>
          <cell r="N466">
            <v>5.0137601914166482E-2</v>
          </cell>
          <cell r="O466">
            <v>7.0800022304765994E-2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2.9106623831712263E-2</v>
          </cell>
          <cell r="H467">
            <v>0.30439344457997003</v>
          </cell>
          <cell r="I467">
            <v>0.62757019876434639</v>
          </cell>
          <cell r="J467">
            <v>1.3779455268588849</v>
          </cell>
          <cell r="K467">
            <v>1.0609780434579441</v>
          </cell>
          <cell r="L467">
            <v>1.2682734712691917</v>
          </cell>
          <cell r="M467">
            <v>4.2514989938219991E-2</v>
          </cell>
          <cell r="N467">
            <v>3.9222926650567189E-2</v>
          </cell>
          <cell r="O467">
            <v>2.9938860889493029E-2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9.0690663456560964E-3</v>
          </cell>
          <cell r="H468">
            <v>2.5504563260265494E-2</v>
          </cell>
          <cell r="I468">
            <v>1.8188721579735619E-2</v>
          </cell>
          <cell r="J468">
            <v>1.6260184252440271E-2</v>
          </cell>
          <cell r="K468">
            <v>4.4088193925054427E-2</v>
          </cell>
          <cell r="L468">
            <v>2.4732970488290866E-2</v>
          </cell>
          <cell r="M468">
            <v>4.7900293719217973E-2</v>
          </cell>
          <cell r="N468">
            <v>3.4993552531044816E-2</v>
          </cell>
          <cell r="O468">
            <v>8.2976424185423128E-2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2.3866978458094597E-2</v>
          </cell>
          <cell r="H469">
            <v>0.16174547302961798</v>
          </cell>
          <cell r="I469">
            <v>0.18543560139740425</v>
          </cell>
          <cell r="J469">
            <v>0.85441715489133818</v>
          </cell>
          <cell r="K469">
            <v>0.85392124940508474</v>
          </cell>
          <cell r="L469">
            <v>1.8798877080428145</v>
          </cell>
          <cell r="M469">
            <v>2.5186682993165062</v>
          </cell>
          <cell r="N469">
            <v>1.9561387727341273</v>
          </cell>
          <cell r="O469">
            <v>2.2165416847307249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1.8571820379326198E-2</v>
          </cell>
          <cell r="H470">
            <v>3.1609916790398922E-2</v>
          </cell>
          <cell r="I470">
            <v>3.2224871725069167E-2</v>
          </cell>
          <cell r="J470">
            <v>3.0822954215128467E-2</v>
          </cell>
          <cell r="K470">
            <v>5.9265443567456742E-2</v>
          </cell>
          <cell r="L470">
            <v>5.0929903456907212E-2</v>
          </cell>
          <cell r="M470">
            <v>8.2676857084181821E-2</v>
          </cell>
          <cell r="N470">
            <v>6.3391321145872384E-2</v>
          </cell>
          <cell r="O470">
            <v>0.1300184929875772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2.1657884618878128E-2</v>
          </cell>
          <cell r="H471">
            <v>5.0913608466869979E-2</v>
          </cell>
          <cell r="I471">
            <v>5.2500394459705939E-2</v>
          </cell>
          <cell r="J471">
            <v>4.7350572125255397E-2</v>
          </cell>
          <cell r="K471">
            <v>9.5679616028707185E-2</v>
          </cell>
          <cell r="L471">
            <v>7.5883305706336099E-2</v>
          </cell>
          <cell r="M471">
            <v>0.10607808389155468</v>
          </cell>
          <cell r="N471">
            <v>0.10362069546372495</v>
          </cell>
          <cell r="O471">
            <v>0.18643302408209947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2.5300006677457507E-2</v>
          </cell>
          <cell r="H472">
            <v>5.2314644389549123E-2</v>
          </cell>
          <cell r="I472">
            <v>6.2388055887887747E-2</v>
          </cell>
          <cell r="J472">
            <v>6.5656992022933264E-2</v>
          </cell>
          <cell r="K472">
            <v>0.11371460750189998</v>
          </cell>
          <cell r="L472">
            <v>9.6444729873954818E-2</v>
          </cell>
          <cell r="M472">
            <v>0.14270312363719564</v>
          </cell>
          <cell r="N472">
            <v>0.1319555421097959</v>
          </cell>
          <cell r="O472">
            <v>0.24430960273818861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1.3363017371178026E-3</v>
          </cell>
          <cell r="H473">
            <v>2.0023339234726861E-3</v>
          </cell>
          <cell r="I473">
            <v>1.8764203070505345E-3</v>
          </cell>
          <cell r="J473">
            <v>2.7096633824156406E-3</v>
          </cell>
          <cell r="K473">
            <v>5.7363632459292609E-3</v>
          </cell>
          <cell r="L473">
            <v>4.3270305918471702E-3</v>
          </cell>
          <cell r="M473">
            <v>7.552470527719268E-3</v>
          </cell>
          <cell r="N473">
            <v>5.4523764141464863E-3</v>
          </cell>
          <cell r="O473">
            <v>1.26479020094674E-2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1.2070601425189134E-3</v>
          </cell>
          <cell r="H474">
            <v>1.7353180864831882E-3</v>
          </cell>
          <cell r="I474">
            <v>1.7886474509631808E-3</v>
          </cell>
          <cell r="J474">
            <v>2.4462968697718016E-3</v>
          </cell>
          <cell r="K474">
            <v>5.7446504078820567E-3</v>
          </cell>
          <cell r="L474">
            <v>4.0189463551106213E-3</v>
          </cell>
          <cell r="M474">
            <v>7.1420634445608653E-3</v>
          </cell>
          <cell r="N474">
            <v>5.3386950383580555E-3</v>
          </cell>
          <cell r="O474">
            <v>1.1781261991924748E-2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4.8012983429627181E-4</v>
          </cell>
          <cell r="H475">
            <v>6.4787884970060378E-4</v>
          </cell>
          <cell r="I475">
            <v>6.8746879178555422E-4</v>
          </cell>
          <cell r="J475">
            <v>1.0521346972909636E-3</v>
          </cell>
          <cell r="K475">
            <v>2.3135552042248719E-3</v>
          </cell>
          <cell r="L475">
            <v>1.5809232518367283E-3</v>
          </cell>
          <cell r="M475">
            <v>2.2109434660727884E-3</v>
          </cell>
          <cell r="N475">
            <v>1.8993703479837384E-3</v>
          </cell>
          <cell r="O475">
            <v>3.9341843535922391E-3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1.176541984412657E-3</v>
          </cell>
          <cell r="H476">
            <v>1.328855065255362E-3</v>
          </cell>
          <cell r="I476">
            <v>1.6851024505946668E-3</v>
          </cell>
          <cell r="J476">
            <v>1.9582489552666801E-3</v>
          </cell>
          <cell r="K476">
            <v>4.5533291853011582E-3</v>
          </cell>
          <cell r="L476">
            <v>2.8394648300580543E-3</v>
          </cell>
          <cell r="M476">
            <v>3.7098818050845962E-3</v>
          </cell>
          <cell r="N476">
            <v>3.7985913715227805E-3</v>
          </cell>
          <cell r="O476">
            <v>6.3784489225608603E-3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5.6788034728876696E-3</v>
          </cell>
          <cell r="H477">
            <v>4.6032198671503268E-3</v>
          </cell>
          <cell r="I477">
            <v>4.2857849864419845E-3</v>
          </cell>
          <cell r="J477">
            <v>5.7064871122347325E-3</v>
          </cell>
          <cell r="K477">
            <v>1.0562518308718589E-2</v>
          </cell>
          <cell r="L477">
            <v>6.0818592310900492E-3</v>
          </cell>
          <cell r="M477">
            <v>1.1046561309720435E-2</v>
          </cell>
          <cell r="N477">
            <v>7.2337144842410644E-3</v>
          </cell>
          <cell r="O477">
            <v>1.7148473786512838E-2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2.6016887433361009E-2</v>
          </cell>
          <cell r="H478">
            <v>6.5421109809685934E-2</v>
          </cell>
          <cell r="I478">
            <v>0.12020840585036686</v>
          </cell>
          <cell r="J478">
            <v>0.1820624883749225</v>
          </cell>
          <cell r="K478">
            <v>0.25752966667161004</v>
          </cell>
          <cell r="L478">
            <v>0.19246841599105774</v>
          </cell>
          <cell r="M478">
            <v>0.30480323919213137</v>
          </cell>
          <cell r="N478">
            <v>0.25649544913167421</v>
          </cell>
          <cell r="O478">
            <v>0.39312877562701215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4.8655685778286703E-2</v>
          </cell>
          <cell r="H479">
            <v>1.4552109854558899</v>
          </cell>
          <cell r="I479">
            <v>2.8440109560177498</v>
          </cell>
          <cell r="J479">
            <v>2.1020918975043101</v>
          </cell>
          <cell r="K479">
            <v>2.8663257907278799</v>
          </cell>
          <cell r="L479">
            <v>1.67937782927179</v>
          </cell>
          <cell r="M479">
            <v>2.0158724180007899</v>
          </cell>
          <cell r="N479">
            <v>2.3060620679949002</v>
          </cell>
          <cell r="O479">
            <v>1.6288143065952001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4.8655685778286703E-2</v>
          </cell>
          <cell r="H480">
            <v>1.503837706911147</v>
          </cell>
          <cell r="I480">
            <v>4.3385255144186505</v>
          </cell>
          <cell r="J480">
            <v>6.4012293233840492</v>
          </cell>
          <cell r="K480">
            <v>7.8122952345576708</v>
          </cell>
          <cell r="L480">
            <v>6.8061005907300576</v>
          </cell>
          <cell r="M480">
            <v>6.5614246191697863</v>
          </cell>
          <cell r="N480">
            <v>5.9763938765940612</v>
          </cell>
          <cell r="O480">
            <v>5.9505772124461176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1.1606774812846501E-4</v>
          </cell>
          <cell r="F481">
            <v>0.17024852262199</v>
          </cell>
          <cell r="G481">
            <v>0.62889220664508805</v>
          </cell>
          <cell r="H481">
            <v>1.1608439510641</v>
          </cell>
          <cell r="I481">
            <v>8.5441434985485891</v>
          </cell>
          <cell r="J481">
            <v>11.3383963353666</v>
          </cell>
          <cell r="K481">
            <v>13.8907451643838</v>
          </cell>
          <cell r="L481">
            <v>13.890750225224901</v>
          </cell>
          <cell r="M481">
            <v>13.8907540191645</v>
          </cell>
          <cell r="N481">
            <v>13.8907581480549</v>
          </cell>
          <cell r="O481">
            <v>13.890762156631601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4.7040673250302815E-5</v>
          </cell>
          <cell r="F482">
            <v>6.8999401238867997E-2</v>
          </cell>
          <cell r="G482">
            <v>0.25488142295748129</v>
          </cell>
          <cell r="H482">
            <v>0.47047420043126637</v>
          </cell>
          <cell r="I482">
            <v>3.4628246778258482</v>
          </cell>
          <cell r="J482">
            <v>4.5952971931882276</v>
          </cell>
          <cell r="K482">
            <v>5.6297293177237844</v>
          </cell>
          <cell r="L482">
            <v>5.6297313688135917</v>
          </cell>
          <cell r="M482">
            <v>5.6297329064454997</v>
          </cell>
          <cell r="N482">
            <v>5.629734579828364</v>
          </cell>
          <cell r="O482">
            <v>5.6297362044497756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3.8366589372780802E-5</v>
          </cell>
          <cell r="E483">
            <v>9.8895091540638901E-5</v>
          </cell>
          <cell r="F483">
            <v>0.170138460162408</v>
          </cell>
          <cell r="G483">
            <v>0.45865260681548897</v>
          </cell>
          <cell r="H483">
            <v>0.53199246824173896</v>
          </cell>
          <cell r="I483">
            <v>7.3833867591686504</v>
          </cell>
          <cell r="J483">
            <v>3.0797244318982799</v>
          </cell>
          <cell r="K483">
            <v>2.8957950249203499</v>
          </cell>
          <cell r="L483">
            <v>1.3487910318971199</v>
          </cell>
          <cell r="M483">
            <v>6.5666606447208</v>
          </cell>
          <cell r="N483">
            <v>3.07973524513273</v>
          </cell>
          <cell r="O483">
            <v>2.8958438650402298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3.8366589372780802E-5</v>
          </cell>
          <cell r="E484">
            <v>1.3269384189985395E-4</v>
          </cell>
          <cell r="F484">
            <v>0.17026124020541797</v>
          </cell>
          <cell r="G484">
            <v>0.62889879637237078</v>
          </cell>
          <cell r="H484">
            <v>1.16085624147099</v>
          </cell>
          <cell r="I484">
            <v>8.5441563211380487</v>
          </cell>
          <cell r="J484">
            <v>11.338409424465741</v>
          </cell>
          <cell r="K484">
            <v>13.890774744249205</v>
          </cell>
          <cell r="L484">
            <v>13.890762248472811</v>
          </cell>
          <cell r="M484">
            <v>13.890781617978977</v>
          </cell>
          <cell r="N484">
            <v>13.890784958022842</v>
          </cell>
          <cell r="O484">
            <v>13.890820044464659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27.36293710185474</v>
          </cell>
          <cell r="E485">
            <v>42.590621477687733</v>
          </cell>
          <cell r="F485">
            <v>17.05913853417184</v>
          </cell>
          <cell r="G485">
            <v>58.046287801762283</v>
          </cell>
          <cell r="H485">
            <v>63.905562078586385</v>
          </cell>
          <cell r="I485">
            <v>3.3932297992818002E-2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0.1302259320560909</v>
          </cell>
          <cell r="E486">
            <v>0.20269766210163567</v>
          </cell>
          <cell r="F486">
            <v>8.1188002860113975E-2</v>
          </cell>
          <cell r="G486">
            <v>0.27625440584988259</v>
          </cell>
          <cell r="H486">
            <v>0.30413991576540894</v>
          </cell>
          <cell r="I486">
            <v>1.6149089246052554E-4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0.37077150544518589</v>
          </cell>
          <cell r="E487">
            <v>0.57710869210959115</v>
          </cell>
          <cell r="F487">
            <v>0.23115363867441543</v>
          </cell>
          <cell r="G487">
            <v>0.78653506506452964</v>
          </cell>
          <cell r="H487">
            <v>0.86592902545509998</v>
          </cell>
          <cell r="I487">
            <v>4.5978723567504108E-4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5.9165345416748E-5</v>
          </cell>
          <cell r="F488">
            <v>3.1295673717125E-5</v>
          </cell>
          <cell r="G488">
            <v>2.1793477844995902E-2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1.243471777052378E-2</v>
          </cell>
          <cell r="E489">
            <v>1.4180809305818862E-2</v>
          </cell>
          <cell r="F489">
            <v>8.0463617931699032E-3</v>
          </cell>
          <cell r="G489">
            <v>2.724365321078441E-2</v>
          </cell>
          <cell r="H489">
            <v>2.180943470424886E-2</v>
          </cell>
          <cell r="I489">
            <v>1.1461015065930211E-5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268.67930797721203</v>
          </cell>
          <cell r="E490">
            <v>392.18299105085032</v>
          </cell>
          <cell r="F490">
            <v>549.10269917138464</v>
          </cell>
          <cell r="G490">
            <v>446.24779930574454</v>
          </cell>
          <cell r="H490">
            <v>86.097296803431917</v>
          </cell>
          <cell r="I490">
            <v>12.004894160066817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2.1992595763754017</v>
          </cell>
          <cell r="E491">
            <v>3.2121917992852578</v>
          </cell>
          <cell r="F491">
            <v>4.3863440056283869</v>
          </cell>
          <cell r="G491">
            <v>3.5763715262539435</v>
          </cell>
          <cell r="H491">
            <v>0.65455742843670628</v>
          </cell>
          <cell r="I491">
            <v>8.9821411709313653E-2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3.6406410295015172</v>
          </cell>
          <cell r="E492">
            <v>5.3141326700657308</v>
          </cell>
          <cell r="F492">
            <v>7.4404159779320205</v>
          </cell>
          <cell r="G492">
            <v>6.0467181477743139</v>
          </cell>
          <cell r="H492">
            <v>1.1666300379868824</v>
          </cell>
          <cell r="I492">
            <v>0.16266794254833081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3.4047974198976198E-4</v>
          </cell>
          <cell r="F493">
            <v>9.3692567620941206E-2</v>
          </cell>
          <cell r="G493">
            <v>2.61093697064047E-4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0.21743079327755976</v>
          </cell>
          <cell r="E494">
            <v>0.2437077521519399</v>
          </cell>
          <cell r="F494">
            <v>0.33279009781535268</v>
          </cell>
          <cell r="G494">
            <v>0.27138840044983104</v>
          </cell>
          <cell r="H494">
            <v>6.8436353396110386E-2</v>
          </cell>
          <cell r="I494">
            <v>9.3913737360837458E-3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0.37154258720023742</v>
          </cell>
          <cell r="E495">
            <v>4.342674728781506</v>
          </cell>
          <cell r="F495">
            <v>4.2568300025039578</v>
          </cell>
          <cell r="G495">
            <v>2.5766231428525077</v>
          </cell>
          <cell r="H495">
            <v>0.94378498334606531</v>
          </cell>
          <cell r="I495">
            <v>9.8987707303239109E-2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3.8227483739397927E-3</v>
          </cell>
          <cell r="E496">
            <v>5.4960599998743406E-2</v>
          </cell>
          <cell r="F496">
            <v>5.3617128304834505E-2</v>
          </cell>
          <cell r="G496">
            <v>3.1843782680955987E-2</v>
          </cell>
          <cell r="H496">
            <v>1.1406774237995959E-2</v>
          </cell>
          <cell r="I496">
            <v>8.6335288989474845E-4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5.0687938226498981E-3</v>
          </cell>
          <cell r="E497">
            <v>5.9245221402203375E-2</v>
          </cell>
          <cell r="F497">
            <v>5.8074079161036289E-2</v>
          </cell>
          <cell r="G497">
            <v>3.5151748197169187E-2</v>
          </cell>
          <cell r="H497">
            <v>1.2875647794625746E-2</v>
          </cell>
          <cell r="I497">
            <v>1.3504462115039445E-3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5.4673856895444102E-3</v>
          </cell>
          <cell r="F498">
            <v>1.7545266213854E-4</v>
          </cell>
          <cell r="G498">
            <v>2.17659395795348E-4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4.4464382371038852E-4</v>
          </cell>
          <cell r="E499">
            <v>5.867370383870996E-3</v>
          </cell>
          <cell r="F499">
            <v>5.7284000107534951E-3</v>
          </cell>
          <cell r="G499">
            <v>4.772494957472115E-3</v>
          </cell>
          <cell r="H499">
            <v>1.6901739363799474E-3</v>
          </cell>
          <cell r="I499">
            <v>1.1607683266562604E-4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268.15004232319518</v>
          </cell>
          <cell r="E500">
            <v>424.09561928431958</v>
          </cell>
          <cell r="F500">
            <v>822.74228593725127</v>
          </cell>
          <cell r="G500">
            <v>692.5352600472479</v>
          </cell>
          <cell r="H500">
            <v>272.97340536408876</v>
          </cell>
          <cell r="I500">
            <v>35.901305319453023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1.8721083750951997</v>
          </cell>
          <cell r="E501">
            <v>2.9653631625814123</v>
          </cell>
          <cell r="F501">
            <v>5.5677439958964605</v>
          </cell>
          <cell r="G501">
            <v>4.6989076655379991</v>
          </cell>
          <cell r="H501">
            <v>1.7932163821186837</v>
          </cell>
          <cell r="I501">
            <v>0.23453819634651379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3.6334694081733736</v>
          </cell>
          <cell r="E502">
            <v>5.7465531068336055</v>
          </cell>
          <cell r="F502">
            <v>11.14826945714432</v>
          </cell>
          <cell r="G502">
            <v>9.3839466131063567</v>
          </cell>
          <cell r="H502">
            <v>3.6988266309497155</v>
          </cell>
          <cell r="I502">
            <v>0.48646755175410594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2.8542806140270102E-4</v>
          </cell>
          <cell r="F503">
            <v>0.18450855766274599</v>
          </cell>
          <cell r="G503">
            <v>1.3751038368602799E-4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0.18201250781969569</v>
          </cell>
          <cell r="E504">
            <v>0.20393524900843751</v>
          </cell>
          <cell r="F504">
            <v>0.38283716229306697</v>
          </cell>
          <cell r="G504">
            <v>0.32321080268556762</v>
          </cell>
          <cell r="H504">
            <v>0.12340913646624262</v>
          </cell>
          <cell r="I504">
            <v>1.8323537618705969E-2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89.387868645466767</v>
          </cell>
          <cell r="E505">
            <v>94.202011341674634</v>
          </cell>
          <cell r="F505">
            <v>93.639033644660202</v>
          </cell>
          <cell r="G505">
            <v>61.294851323636024</v>
          </cell>
          <cell r="H505">
            <v>1.8769116071285339</v>
          </cell>
          <cell r="I505">
            <v>0.10685606393613159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0.84932904138540422</v>
          </cell>
          <cell r="E506">
            <v>0.90462552929294282</v>
          </cell>
          <cell r="F506">
            <v>0.89799750783667476</v>
          </cell>
          <cell r="G506">
            <v>0.63652750469027641</v>
          </cell>
          <cell r="H506">
            <v>2.0389820508879306E-2</v>
          </cell>
          <cell r="I506">
            <v>7.6211182307856027E-4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1.2194797905247858</v>
          </cell>
          <cell r="E507">
            <v>1.285157044224758</v>
          </cell>
          <cell r="F507">
            <v>1.2774765845110538</v>
          </cell>
          <cell r="G507">
            <v>0.8362189812228682</v>
          </cell>
          <cell r="H507">
            <v>2.5605888228220082E-2</v>
          </cell>
          <cell r="I507">
            <v>1.4577907767548647E-3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1.2342081173605899E-4</v>
          </cell>
          <cell r="F508">
            <v>1.2391639286058099E-4</v>
          </cell>
          <cell r="G508">
            <v>1.14588956761983E-4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6.4569578128789953E-2</v>
          </cell>
          <cell r="E509">
            <v>6.8626321786748032E-2</v>
          </cell>
          <cell r="F509">
            <v>6.8121121399109988E-2</v>
          </cell>
          <cell r="G509">
            <v>5.1769306297440795E-2</v>
          </cell>
          <cell r="H509">
            <v>1.9618745582231163E-3</v>
          </cell>
          <cell r="I509">
            <v>6.4215493648223896E-5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  <cell r="I510">
            <v>-2.0000635022247634E-5</v>
          </cell>
          <cell r="J510">
            <v>-2.0684469179264596E-5</v>
          </cell>
          <cell r="K510">
            <v>-1.0383608601450525E-5</v>
          </cell>
          <cell r="L510">
            <v>4.7726249920269982E-6</v>
          </cell>
          <cell r="M510">
            <v>1.4601651116628011E-5</v>
          </cell>
          <cell r="N510">
            <v>2.3162356609320774E-5</v>
          </cell>
          <cell r="O510">
            <v>8.0288526647879414E-5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  <cell r="I511">
            <v>-1.1147455439714864E-3</v>
          </cell>
          <cell r="J511">
            <v>-1.1102190288288241E-3</v>
          </cell>
          <cell r="K511">
            <v>-5.3745170878778355E-4</v>
          </cell>
          <cell r="L511">
            <v>2.4702928970279849E-4</v>
          </cell>
          <cell r="M511">
            <v>7.557760163127207E-4</v>
          </cell>
          <cell r="N511">
            <v>1.1988749400177181E-3</v>
          </cell>
          <cell r="O511">
            <v>4.1557041967980523E-3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  <cell r="I512">
            <v>2.0754063904380601E-7</v>
          </cell>
          <cell r="J512">
            <v>2.4833812541735398E-8</v>
          </cell>
          <cell r="K512">
            <v>3.5236141332436799E-7</v>
          </cell>
          <cell r="L512">
            <v>2.7141924008268201E-8</v>
          </cell>
          <cell r="M512">
            <v>3.4634905093288002E-7</v>
          </cell>
          <cell r="N512">
            <v>5.5066962209728502E-8</v>
          </cell>
          <cell r="O512">
            <v>1.4349612412289599E-6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  <cell r="I513">
            <v>2.0754063904380601E-7</v>
          </cell>
          <cell r="J513">
            <v>2.3237445158554099E-7</v>
          </cell>
          <cell r="K513">
            <v>5.8473586490990996E-7</v>
          </cell>
          <cell r="L513">
            <v>6.1187778891817802E-7</v>
          </cell>
          <cell r="M513">
            <v>9.4801897431936432E-7</v>
          </cell>
          <cell r="N513">
            <v>9.5779454308593823E-7</v>
          </cell>
          <cell r="O513">
            <v>2.2263807915682959E-6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279.5451248144974</v>
          </cell>
          <cell r="E514">
            <v>387.90085666092421</v>
          </cell>
          <cell r="F514">
            <v>683.89430935215887</v>
          </cell>
          <cell r="G514">
            <v>568.53563803581505</v>
          </cell>
          <cell r="H514">
            <v>204.53670527092385</v>
          </cell>
          <cell r="I514">
            <v>21.750449526623918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1.6636695686955991</v>
          </cell>
          <cell r="E515">
            <v>2.2774964565984552</v>
          </cell>
          <cell r="F515">
            <v>4.0204656219267978</v>
          </cell>
          <cell r="G515">
            <v>3.3683064756425418</v>
          </cell>
          <cell r="H515">
            <v>1.2030915626793748</v>
          </cell>
          <cell r="I515">
            <v>0.12805283467208239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3.7878743199796472</v>
          </cell>
          <cell r="E516">
            <v>5.2561091688472059</v>
          </cell>
          <cell r="F516">
            <v>9.2668605603273573</v>
          </cell>
          <cell r="G516">
            <v>7.7037349327346014</v>
          </cell>
          <cell r="H516">
            <v>2.7715000714217326</v>
          </cell>
          <cell r="I516">
            <v>0.29472153830113751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1.4174646950377499E-4</v>
          </cell>
          <cell r="F517">
            <v>0.14199957551484699</v>
          </cell>
          <cell r="G517">
            <v>4.83479424110478E-4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0.15707569029932708</v>
          </cell>
          <cell r="E518">
            <v>0.17940358449397908</v>
          </cell>
          <cell r="F518">
            <v>0.31660363393504665</v>
          </cell>
          <cell r="G518">
            <v>0.26546994881733255</v>
          </cell>
          <cell r="H518">
            <v>9.7011468843603565E-2</v>
          </cell>
          <cell r="I518">
            <v>1.4273435315207653E-2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365.5125802480955</v>
          </cell>
          <cell r="E519">
            <v>390.50263361362869</v>
          </cell>
          <cell r="F519">
            <v>386.95617172451927</v>
          </cell>
          <cell r="G519">
            <v>295.44547016167132</v>
          </cell>
          <cell r="H519">
            <v>10.293114948103581</v>
          </cell>
          <cell r="I519">
            <v>8.7383899660003109E-2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2.6343639863714698</v>
          </cell>
          <cell r="E520">
            <v>2.8365466721751518</v>
          </cell>
          <cell r="F520">
            <v>2.8083573769635386</v>
          </cell>
          <cell r="G520">
            <v>2.1813812414434044</v>
          </cell>
          <cell r="H520">
            <v>8.2779811013354118E-2</v>
          </cell>
          <cell r="I520">
            <v>5.6398958570905459E-4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4.9865290620476914</v>
          </cell>
          <cell r="E521">
            <v>5.327457484496982</v>
          </cell>
          <cell r="F521">
            <v>5.2790746483563362</v>
          </cell>
          <cell r="G521">
            <v>4.0306339721919739</v>
          </cell>
          <cell r="H521">
            <v>0.14042448769581986</v>
          </cell>
          <cell r="I521">
            <v>1.1921405137790316E-3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7.6995036789334604E-5</v>
          </cell>
          <cell r="F522">
            <v>8.5920944091106403E-5</v>
          </cell>
          <cell r="G522">
            <v>7.1067473560676894E-5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0.1832414475010152</v>
          </cell>
          <cell r="E523">
            <v>0.19507219020497202</v>
          </cell>
          <cell r="F523">
            <v>0.19311876841543354</v>
          </cell>
          <cell r="G523">
            <v>0.15011869413554971</v>
          </cell>
          <cell r="H523">
            <v>5.7395293128567788E-3</v>
          </cell>
          <cell r="I523">
            <v>4.0709767171593172E-5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140.9450354089287</v>
          </cell>
          <cell r="E524">
            <v>161.99419728119608</v>
          </cell>
          <cell r="F524">
            <v>159.44802112964229</v>
          </cell>
          <cell r="G524">
            <v>122.27057423486958</v>
          </cell>
          <cell r="H524">
            <v>7.1919352795905684</v>
          </cell>
          <cell r="I524">
            <v>6.7938075905026707E-2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0.89630128230131945</v>
          </cell>
          <cell r="E525">
            <v>1.0072031042176384</v>
          </cell>
          <cell r="F525">
            <v>0.99349353069130453</v>
          </cell>
          <cell r="G525">
            <v>0.77282333501006539</v>
          </cell>
          <cell r="H525">
            <v>3.840477612673273E-2</v>
          </cell>
          <cell r="I525">
            <v>3.9429632657130682E-4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1.9228517791122612</v>
          </cell>
          <cell r="E526">
            <v>2.2100163339863061</v>
          </cell>
          <cell r="F526">
            <v>2.1752799608409581</v>
          </cell>
          <cell r="G526">
            <v>1.6680842323993104</v>
          </cell>
          <cell r="H526">
            <v>9.8116443104918891E-2</v>
          </cell>
          <cell r="I526">
            <v>9.2684960306994109E-4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2.74527069436296E-5</v>
          </cell>
          <cell r="F527">
            <v>4.0164855933069E-5</v>
          </cell>
          <cell r="G527">
            <v>6.0798787241556303E-5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7.1262317668822378E-2</v>
          </cell>
          <cell r="E528">
            <v>7.9364291460561162E-2</v>
          </cell>
          <cell r="F528">
            <v>7.8266408854492736E-2</v>
          </cell>
          <cell r="G528">
            <v>6.1162556605386185E-2</v>
          </cell>
          <cell r="H528">
            <v>3.4435697782256038E-3</v>
          </cell>
          <cell r="I528">
            <v>3.1518347411875362E-5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5.9566592939127601</v>
          </cell>
          <cell r="E529">
            <v>1.8478663682302201</v>
          </cell>
          <cell r="F529">
            <v>3.95621488546821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2.931682415783507E-2</v>
          </cell>
          <cell r="E530">
            <v>9.1793856314673038E-3</v>
          </cell>
          <cell r="F530">
            <v>1.9924940854796024E-2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0.10561452648781508</v>
          </cell>
          <cell r="E531">
            <v>3.2763588089188223E-2</v>
          </cell>
          <cell r="F531">
            <v>7.0145653997663163E-2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2.0845460528943383E-3</v>
          </cell>
          <cell r="E532">
            <v>1.8068418808504388E-3</v>
          </cell>
          <cell r="F532">
            <v>1.3899793508939536E-3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5857.60208074823</v>
          </cell>
          <cell r="E533">
            <v>5580.6250292448003</v>
          </cell>
          <cell r="F533">
            <v>5061.66621095343</v>
          </cell>
          <cell r="G533">
            <v>3424.3474983218098</v>
          </cell>
          <cell r="H533">
            <v>1606.71459396876</v>
          </cell>
          <cell r="I533">
            <v>650.80087739066698</v>
          </cell>
          <cell r="J533">
            <v>375.87952258655599</v>
          </cell>
          <cell r="K533">
            <v>36.765411245081701</v>
          </cell>
          <cell r="L533">
            <v>14.9116335363252</v>
          </cell>
          <cell r="M533">
            <v>20.5831532310218</v>
          </cell>
          <cell r="N533">
            <v>16.788474924221099</v>
          </cell>
          <cell r="O533">
            <v>14.9450835858212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82.73398780406032</v>
          </cell>
          <cell r="E534">
            <v>78.821944640197771</v>
          </cell>
          <cell r="F534">
            <v>71.491804366332062</v>
          </cell>
          <cell r="G534">
            <v>48.36711112449732</v>
          </cell>
          <cell r="H534">
            <v>23.029858804262446</v>
          </cell>
          <cell r="I534">
            <v>9.1995495979533519</v>
          </cell>
          <cell r="J534">
            <v>5.32634228145624</v>
          </cell>
          <cell r="K534">
            <v>1.3382522640396282</v>
          </cell>
          <cell r="L534">
            <v>1.3077601115005915</v>
          </cell>
          <cell r="M534">
            <v>1.2730670320870119</v>
          </cell>
          <cell r="N534">
            <v>1.159693986492454</v>
          </cell>
          <cell r="O534">
            <v>1.1174534104781777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79.371301907157587</v>
          </cell>
          <cell r="E535">
            <v>75.618225328520367</v>
          </cell>
          <cell r="F535">
            <v>68.586263021049248</v>
          </cell>
          <cell r="G535">
            <v>46.40037260598649</v>
          </cell>
          <cell r="H535">
            <v>21.771200460281289</v>
          </cell>
          <cell r="I535">
            <v>8.8184400730442682</v>
          </cell>
          <cell r="J535">
            <v>5.0932184632324651</v>
          </cell>
          <cell r="K535">
            <v>0.49817630413389824</v>
          </cell>
          <cell r="L535">
            <v>0.20205465496375538</v>
          </cell>
          <cell r="M535">
            <v>0.27890451532549798</v>
          </cell>
          <cell r="N535">
            <v>0.22748611008429626</v>
          </cell>
          <cell r="O535">
            <v>0.20250790766695334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4.5966889665402695</v>
          </cell>
          <cell r="E536">
            <v>4.3793723858203544</v>
          </cell>
          <cell r="F536">
            <v>3.9718631667370961</v>
          </cell>
          <cell r="G536">
            <v>2.6881983889313532</v>
          </cell>
          <cell r="H536">
            <v>1.6021556330153219</v>
          </cell>
          <cell r="I536">
            <v>0.51832358141243573</v>
          </cell>
          <cell r="J536">
            <v>0.31256781958298213</v>
          </cell>
          <cell r="K536">
            <v>0.86003639599213566</v>
          </cell>
          <cell r="L536">
            <v>1.1252110929727972</v>
          </cell>
          <cell r="M536">
            <v>1.0131506954558489</v>
          </cell>
          <cell r="N536">
            <v>0.94950506193826012</v>
          </cell>
          <cell r="O536">
            <v>0.93161265741184907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3.746139172484645E-2</v>
          </cell>
          <cell r="E537">
            <v>1.1654135362443045</v>
          </cell>
          <cell r="F537">
            <v>1.1799370199347126</v>
          </cell>
          <cell r="G537">
            <v>1.0341729923187273</v>
          </cell>
          <cell r="H537">
            <v>4.0361028645369813E-2</v>
          </cell>
          <cell r="I537">
            <v>0.29957418688218135</v>
          </cell>
          <cell r="J537">
            <v>1.1804651819978584</v>
          </cell>
          <cell r="K537">
            <v>1.8467603342437346</v>
          </cell>
          <cell r="L537">
            <v>1.770958528475814</v>
          </cell>
          <cell r="M537">
            <v>1.702588051724242</v>
          </cell>
          <cell r="N537">
            <v>1.6715598472725668</v>
          </cell>
          <cell r="O537">
            <v>1.5914071790037643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3.3752264234989523E-3</v>
          </cell>
          <cell r="E538">
            <v>0.10448555635954311</v>
          </cell>
          <cell r="F538">
            <v>0.1057642125655828</v>
          </cell>
          <cell r="G538">
            <v>9.268780093438396E-2</v>
          </cell>
          <cell r="H538">
            <v>3.5440841860561304E-3</v>
          </cell>
          <cell r="I538">
            <v>2.5739540763831177E-2</v>
          </cell>
          <cell r="J538">
            <v>0.10046312872086832</v>
          </cell>
          <cell r="K538">
            <v>0.15592004450879648</v>
          </cell>
          <cell r="L538">
            <v>0.14899543833087359</v>
          </cell>
          <cell r="M538">
            <v>0.14290815023092929</v>
          </cell>
          <cell r="N538">
            <v>0.14030377197355487</v>
          </cell>
          <cell r="O538">
            <v>0.13357609081382421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7.24361842292105E-3</v>
          </cell>
          <cell r="E539">
            <v>0.38632579947858497</v>
          </cell>
          <cell r="F539">
            <v>1.20676512593694E-2</v>
          </cell>
          <cell r="G539">
            <v>9.3281008339169097E-4</v>
          </cell>
          <cell r="H539">
            <v>7.5089143891954504E-3</v>
          </cell>
          <cell r="I539">
            <v>9.5700612125504597E-2</v>
          </cell>
          <cell r="J539">
            <v>0.33844810450870499</v>
          </cell>
          <cell r="K539">
            <v>0.401688912388872</v>
          </cell>
          <cell r="L539">
            <v>0.20451545875907601</v>
          </cell>
          <cell r="M539">
            <v>0.33660677730951</v>
          </cell>
          <cell r="N539">
            <v>0.37588541662563701</v>
          </cell>
          <cell r="O539">
            <v>0.125860428855748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1.318418585819805E-2</v>
          </cell>
          <cell r="E540">
            <v>0.40146270945836038</v>
          </cell>
          <cell r="F540">
            <v>0.41352787142534864</v>
          </cell>
          <cell r="G540">
            <v>0.35862405116009777</v>
          </cell>
          <cell r="H540">
            <v>1.4622988678212578E-2</v>
          </cell>
          <cell r="I540">
            <v>0.10340415668529347</v>
          </cell>
          <cell r="J540">
            <v>0.43804032654313224</v>
          </cell>
          <cell r="K540">
            <v>0.77282501898577682</v>
          </cell>
          <cell r="L540">
            <v>0.7584394252908383</v>
          </cell>
          <cell r="M540">
            <v>0.74692056766717996</v>
          </cell>
          <cell r="N540">
            <v>0.74871379003338967</v>
          </cell>
          <cell r="O540">
            <v>0.72889660117389821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  <cell r="H541">
            <v>1.02867001609007E-8</v>
          </cell>
          <cell r="K541">
            <v>1.3203169625748599E-8</v>
          </cell>
          <cell r="M541">
            <v>1.5846153505654001E-8</v>
          </cell>
          <cell r="N541">
            <v>1.42522565183257E-8</v>
          </cell>
          <cell r="O541">
            <v>6.4436809762535698E-8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  <cell r="H542">
            <v>1.02867001609007E-8</v>
          </cell>
          <cell r="I542">
            <v>1.02867001609007E-8</v>
          </cell>
          <cell r="J542">
            <v>1.02867001609007E-8</v>
          </cell>
          <cell r="K542">
            <v>1.7826298236861321E-8</v>
          </cell>
          <cell r="L542">
            <v>9.118897883500001E-9</v>
          </cell>
          <cell r="M542">
            <v>-2.1253869604085602E-8</v>
          </cell>
          <cell r="N542">
            <v>-2.0708570926478608E-8</v>
          </cell>
          <cell r="O542">
            <v>9.4170060435739604E-8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4.0531351488811897E-3</v>
          </cell>
          <cell r="E543">
            <v>6.6241839554093468E-3</v>
          </cell>
          <cell r="F543">
            <v>9.199525203724199E-3</v>
          </cell>
          <cell r="G543">
            <v>9.7222963240711797E-3</v>
          </cell>
          <cell r="H543">
            <v>8.131046142203965E-3</v>
          </cell>
          <cell r="I543">
            <v>8.6514151350874802E-3</v>
          </cell>
          <cell r="J543">
            <v>1.1336096406392554E-2</v>
          </cell>
          <cell r="K543">
            <v>1.4773677600219016E-2</v>
          </cell>
          <cell r="L543">
            <v>1.6638210092907585E-2</v>
          </cell>
          <cell r="M543">
            <v>2.1511866573528809E-2</v>
          </cell>
          <cell r="N543">
            <v>2.0703183565705462E-2</v>
          </cell>
          <cell r="O543">
            <v>2.8728011367202242E-2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6.449390462681966E-4</v>
          </cell>
          <cell r="E544">
            <v>1.0519826077635345E-3</v>
          </cell>
          <cell r="F544">
            <v>1.456545412443709E-3</v>
          </cell>
          <cell r="G544">
            <v>1.5350074523896825E-3</v>
          </cell>
          <cell r="H544">
            <v>1.2615956433396527E-3</v>
          </cell>
          <cell r="I544">
            <v>1.3205102486262578E-3</v>
          </cell>
          <cell r="J544">
            <v>1.7158700062778428E-3</v>
          </cell>
          <cell r="K544">
            <v>2.2097390491689047E-3</v>
          </cell>
          <cell r="L544">
            <v>2.471536373884422E-3</v>
          </cell>
          <cell r="M544">
            <v>3.1885260098516092E-3</v>
          </cell>
          <cell r="N544">
            <v>3.0686616180120546E-3</v>
          </cell>
          <cell r="O544">
            <v>4.2581154518852643E-3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7.0826660481507404E-4</v>
          </cell>
          <cell r="E545">
            <v>8.8068138459276803E-4</v>
          </cell>
          <cell r="F545">
            <v>9.5159736535218903E-4</v>
          </cell>
          <cell r="G545">
            <v>4.7094764317982298E-4</v>
          </cell>
          <cell r="H545">
            <v>1.41232267078462E-3</v>
          </cell>
          <cell r="I545">
            <v>1.51379207478259E-3</v>
          </cell>
          <cell r="J545">
            <v>1.7556874742307999E-3</v>
          </cell>
          <cell r="K545">
            <v>2.6612367446226899E-3</v>
          </cell>
          <cell r="L545">
            <v>2.63275370231201E-3</v>
          </cell>
          <cell r="M545">
            <v>3.2937077706249301E-3</v>
          </cell>
          <cell r="N545">
            <v>3.65860927581324E-3</v>
          </cell>
          <cell r="O545">
            <v>4.6827430310332598E-3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1.4930302475760914E-3</v>
          </cell>
          <cell r="E546">
            <v>2.4909683843884248E-3</v>
          </cell>
          <cell r="F546">
            <v>3.4412567804986065E-3</v>
          </cell>
          <cell r="G546">
            <v>3.743980175680138E-3</v>
          </cell>
          <cell r="H546">
            <v>3.0920611595758925E-3</v>
          </cell>
          <cell r="I546">
            <v>3.2146010696829422E-3</v>
          </cell>
          <cell r="J546">
            <v>4.4591159224786599E-3</v>
          </cell>
          <cell r="K546">
            <v>5.9286583867336094E-3</v>
          </cell>
          <cell r="L546">
            <v>6.5766685928742678E-3</v>
          </cell>
          <cell r="M546">
            <v>8.5825579007183274E-3</v>
          </cell>
          <cell r="N546">
            <v>8.3154712050905293E-3</v>
          </cell>
          <cell r="O546">
            <v>1.1629864961518584E-2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  <cell r="I547">
            <v>2.4824484423166058E-5</v>
          </cell>
          <cell r="J547">
            <v>2.4626938489597482E-5</v>
          </cell>
          <cell r="K547">
            <v>2.3990342077071909E-5</v>
          </cell>
          <cell r="L547">
            <v>2.5107872891528849E-5</v>
          </cell>
          <cell r="M547">
            <v>2.7303250728381527E-5</v>
          </cell>
          <cell r="N547">
            <v>2.860285350214469E-5</v>
          </cell>
          <cell r="O547">
            <v>4.2620171073807547E-5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  <cell r="I548">
            <v>3.4020716055132303E-3</v>
          </cell>
          <cell r="J548">
            <v>3.7226194663780199E-3</v>
          </cell>
          <cell r="K548">
            <v>4.0427938156789188E-3</v>
          </cell>
          <cell r="L548">
            <v>4.2311173773439638E-3</v>
          </cell>
          <cell r="M548">
            <v>4.6010770850210452E-3</v>
          </cell>
          <cell r="N548">
            <v>4.8200829682939709E-3</v>
          </cell>
          <cell r="O548">
            <v>7.1822470678749419E-3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  <cell r="K549">
            <v>1.32507315846906E-8</v>
          </cell>
          <cell r="L549">
            <v>3.3708197703968897E-8</v>
          </cell>
          <cell r="M549">
            <v>2.1619299910548901E-7</v>
          </cell>
          <cell r="N549">
            <v>1.2487921039686099E-7</v>
          </cell>
          <cell r="O549">
            <v>1.2280674563185399E-6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  <cell r="J550">
            <v>-2.0869027317879499E-8</v>
          </cell>
          <cell r="K550">
            <v>1.32507315846906E-8</v>
          </cell>
          <cell r="L550">
            <v>4.6958929288659403E-8</v>
          </cell>
          <cell r="M550">
            <v>2.6315192839414902E-7</v>
          </cell>
          <cell r="N550">
            <v>3.8803113879100999E-7</v>
          </cell>
          <cell r="O550">
            <v>1.6020575913629603E-6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1.8104286863840273E-3</v>
          </cell>
          <cell r="E551">
            <v>3.0836462024527792E-3</v>
          </cell>
          <cell r="F551">
            <v>4.7898775221839347E-3</v>
          </cell>
          <cell r="G551">
            <v>5.5426732090559077E-3</v>
          </cell>
          <cell r="H551">
            <v>7.7544816478700039E-3</v>
          </cell>
          <cell r="I551">
            <v>8.5134621625723543E-3</v>
          </cell>
          <cell r="J551">
            <v>7.6817156068654975E-3</v>
          </cell>
          <cell r="K551">
            <v>9.9271079587812446E-3</v>
          </cell>
          <cell r="L551">
            <v>1.1830285143380158E-2</v>
          </cell>
          <cell r="M551">
            <v>1.3778958794198168E-2</v>
          </cell>
          <cell r="N551">
            <v>1.579657060471638E-2</v>
          </cell>
          <cell r="O551">
            <v>1.8647331139122036E-2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4.426320950871513E-4</v>
          </cell>
          <cell r="E552">
            <v>7.519874957293692E-4</v>
          </cell>
          <cell r="F552">
            <v>1.1631550557499115E-3</v>
          </cell>
          <cell r="G552">
            <v>1.3405905215515713E-3</v>
          </cell>
          <cell r="H552">
            <v>1.8585312328759137E-3</v>
          </cell>
          <cell r="I552">
            <v>2.0145063703108151E-3</v>
          </cell>
          <cell r="J552">
            <v>1.7806938902651471E-3</v>
          </cell>
          <cell r="K552">
            <v>2.2738771607301099E-3</v>
          </cell>
          <cell r="L552">
            <v>2.6886920499114134E-3</v>
          </cell>
          <cell r="M552">
            <v>3.1111237030827755E-3</v>
          </cell>
          <cell r="N552">
            <v>3.5585941522063083E-3</v>
          </cell>
          <cell r="O552">
            <v>4.2008031493950869E-3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5.3808438829047701E-4</v>
          </cell>
          <cell r="E553">
            <v>4.6388286079586399E-4</v>
          </cell>
          <cell r="F553">
            <v>5.8875811382495097E-4</v>
          </cell>
          <cell r="G553">
            <v>3.6124644609714101E-4</v>
          </cell>
          <cell r="H553">
            <v>8.3773236168375705E-4</v>
          </cell>
          <cell r="I553">
            <v>8.3628136756257198E-4</v>
          </cell>
          <cell r="J553">
            <v>9.8320624478947811E-4</v>
          </cell>
          <cell r="K553">
            <v>1.32384996712281E-3</v>
          </cell>
          <cell r="L553">
            <v>1.3706810787078999E-3</v>
          </cell>
          <cell r="M553">
            <v>1.8080602792853999E-3</v>
          </cell>
          <cell r="N553">
            <v>1.84941520635611E-3</v>
          </cell>
          <cell r="O553">
            <v>2.5451822520264301E-3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6.4500210195278854E-4</v>
          </cell>
          <cell r="E554">
            <v>1.1634649304667756E-3</v>
          </cell>
          <cell r="F554">
            <v>1.7515996809026094E-3</v>
          </cell>
          <cell r="G554">
            <v>2.1116213317670779E-3</v>
          </cell>
          <cell r="H554">
            <v>2.9477115410081311E-3</v>
          </cell>
          <cell r="I554">
            <v>3.2006185273564256E-3</v>
          </cell>
          <cell r="J554">
            <v>3.0065538543592048E-3</v>
          </cell>
          <cell r="K554">
            <v>3.978802739637472E-3</v>
          </cell>
          <cell r="L554">
            <v>4.6538531438081602E-3</v>
          </cell>
          <cell r="M554">
            <v>5.481993976007112E-3</v>
          </cell>
          <cell r="N554">
            <v>6.3487487876722013E-3</v>
          </cell>
          <cell r="O554">
            <v>7.5684409099075218E-3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1.3616407752471416E-3</v>
          </cell>
          <cell r="E555">
            <v>2.2994090881486759E-3</v>
          </cell>
          <cell r="F555">
            <v>3.4095877289116489E-3</v>
          </cell>
          <cell r="G555">
            <v>4.0660268367068032E-3</v>
          </cell>
          <cell r="H555">
            <v>5.403815340947817E-3</v>
          </cell>
          <cell r="I555">
            <v>6.9816883013324345E-3</v>
          </cell>
          <cell r="J555">
            <v>7.4309755112596573E-3</v>
          </cell>
          <cell r="K555">
            <v>7.9208155868410526E-3</v>
          </cell>
          <cell r="L555">
            <v>9.4710153574712949E-3</v>
          </cell>
          <cell r="M555">
            <v>1.1082535356615008E-2</v>
          </cell>
          <cell r="N555">
            <v>1.2255483720707084E-2</v>
          </cell>
          <cell r="O555">
            <v>1.474926509070518E-2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3.6165243904493947E-4</v>
          </cell>
          <cell r="E556">
            <v>6.0897291848612564E-4</v>
          </cell>
          <cell r="F556">
            <v>8.9922861771814743E-4</v>
          </cell>
          <cell r="G556">
            <v>1.0667949183924149E-3</v>
          </cell>
          <cell r="H556">
            <v>1.4055182360652903E-3</v>
          </cell>
          <cell r="I556">
            <v>1.799542245254851E-3</v>
          </cell>
          <cell r="J556">
            <v>1.8839649283352586E-3</v>
          </cell>
          <cell r="K556">
            <v>1.9622747499890769E-3</v>
          </cell>
          <cell r="L556">
            <v>2.3271258072215598E-3</v>
          </cell>
          <cell r="M556">
            <v>2.7041049699745583E-3</v>
          </cell>
          <cell r="N556">
            <v>2.9773102201394674E-3</v>
          </cell>
          <cell r="O556">
            <v>3.5766565463249485E-3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4.66249386652758E-4</v>
          </cell>
          <cell r="E557">
            <v>3.6004753272128798E-4</v>
          </cell>
          <cell r="F557">
            <v>3.7471374032102398E-4</v>
          </cell>
          <cell r="G557">
            <v>3.0558082165582401E-4</v>
          </cell>
          <cell r="H557">
            <v>5.0649467208743802E-4</v>
          </cell>
          <cell r="I557">
            <v>5.8017533037963299E-4</v>
          </cell>
          <cell r="J557">
            <v>7.4184539694537597E-4</v>
          </cell>
          <cell r="K557">
            <v>1.0077894678565101E-3</v>
          </cell>
          <cell r="L557">
            <v>8.8472949994066602E-4</v>
          </cell>
          <cell r="M557">
            <v>1.1791224854494999E-3</v>
          </cell>
          <cell r="N557">
            <v>1.20285864673295E-3</v>
          </cell>
          <cell r="O557">
            <v>1.7005568131437799E-3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4.7918642391356873E-4</v>
          </cell>
          <cell r="E558">
            <v>8.5290884330689175E-4</v>
          </cell>
          <cell r="F558">
            <v>1.227164732062763E-3</v>
          </cell>
          <cell r="G558">
            <v>1.5318975138178285E-3</v>
          </cell>
          <cell r="H558">
            <v>2.0378055538934009E-3</v>
          </cell>
          <cell r="I558">
            <v>2.6167950368117415E-3</v>
          </cell>
          <cell r="J558">
            <v>2.8659206149876451E-3</v>
          </cell>
          <cell r="K558">
            <v>3.1396694051248385E-3</v>
          </cell>
          <cell r="L558">
            <v>3.7179076705502988E-3</v>
          </cell>
          <cell r="M558">
            <v>4.3896846686844486E-3</v>
          </cell>
          <cell r="N558">
            <v>4.8966502902776429E-3</v>
          </cell>
          <cell r="O558">
            <v>5.9707598333748491E-3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1.9505314388518868E-3</v>
          </cell>
          <cell r="E559">
            <v>1.6332648824259287E-3</v>
          </cell>
          <cell r="F559">
            <v>1.0297924170856645E-3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4.6545350957234786E-4</v>
          </cell>
          <cell r="E560">
            <v>4.841095302635499E-4</v>
          </cell>
          <cell r="F560">
            <v>4.7931419690768325E-4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3.7771482816946994E-5</v>
          </cell>
          <cell r="E561">
            <v>3.02316440049444E-5</v>
          </cell>
          <cell r="F561">
            <v>1.8894777503090199E-5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9.0933748120878306</v>
          </cell>
          <cell r="F562">
            <v>2.9536265286868403E-2</v>
          </cell>
          <cell r="G562">
            <v>2.762628312267125E-2</v>
          </cell>
          <cell r="H562">
            <v>2.2901606265714622E-2</v>
          </cell>
          <cell r="I562">
            <v>2.1099861735626349E-2</v>
          </cell>
          <cell r="J562">
            <v>2.1528168544005889E-2</v>
          </cell>
          <cell r="K562">
            <v>1.2874308919697101E-2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2.0160954752656043E-2</v>
          </cell>
          <cell r="F563">
            <v>6.6956720721311096E-5</v>
          </cell>
          <cell r="G563">
            <v>6.4970706579584226E-5</v>
          </cell>
          <cell r="H563">
            <v>5.7397203998096911E-5</v>
          </cell>
          <cell r="I563">
            <v>5.6225775985407561E-5</v>
          </cell>
          <cell r="J563">
            <v>6.0181064000575746E-5</v>
          </cell>
          <cell r="K563">
            <v>3.6967422049629132E-5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0.12405695514444501</v>
          </cell>
          <cell r="F564">
            <v>4.0295041319056559E-4</v>
          </cell>
          <cell r="G564">
            <v>3.7689335774449174E-4</v>
          </cell>
          <cell r="H564">
            <v>3.1243664755408769E-4</v>
          </cell>
          <cell r="I564">
            <v>2.8785623104537995E-4</v>
          </cell>
          <cell r="J564">
            <v>2.9369943443391394E-4</v>
          </cell>
          <cell r="K564">
            <v>1.7563859372028793E-4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3.8037096058931002E-4</v>
          </cell>
          <cell r="F565">
            <v>3.2363922794114303E-7</v>
          </cell>
          <cell r="G565">
            <v>1.7406005357063601E-8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3.8037096058931002E-4</v>
          </cell>
          <cell r="F566">
            <v>7.1227122158500208E-7</v>
          </cell>
          <cell r="G566">
            <v>-1.1658041572799567E-7</v>
          </cell>
          <cell r="H566">
            <v>-2.6609996882420702E-7</v>
          </cell>
          <cell r="I566">
            <v>-2.5278232680636492E-7</v>
          </cell>
          <cell r="J566">
            <v>-2.1672299020983999E-7</v>
          </cell>
          <cell r="K566">
            <v>-2.2138278506792E-7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3.23354269723473E-2</v>
          </cell>
          <cell r="F567">
            <v>3.2298621186318904E-2</v>
          </cell>
          <cell r="G567">
            <v>4.7221856586345298E-2</v>
          </cell>
          <cell r="H567">
            <v>3.4506356804691399E-2</v>
          </cell>
          <cell r="I567">
            <v>3.1404962668987207E-2</v>
          </cell>
          <cell r="J567">
            <v>3.2629472603383398E-2</v>
          </cell>
          <cell r="K567">
            <v>1.8162318970645921E-2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5.138991960622728E-5</v>
          </cell>
          <cell r="F568">
            <v>5.2392415087902177E-5</v>
          </cell>
          <cell r="G568">
            <v>7.9308499041710672E-5</v>
          </cell>
          <cell r="H568">
            <v>6.1817574027082738E-5</v>
          </cell>
          <cell r="I568">
            <v>5.9847002558037662E-5</v>
          </cell>
          <cell r="J568">
            <v>6.5261156099638489E-5</v>
          </cell>
          <cell r="K568">
            <v>3.7363615725422506E-5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4.4113815787649746E-4</v>
          </cell>
          <cell r="F569">
            <v>4.4063603255551005E-4</v>
          </cell>
          <cell r="G569">
            <v>6.442272385585988E-4</v>
          </cell>
          <cell r="H569">
            <v>4.7075520879524498E-4</v>
          </cell>
          <cell r="I569">
            <v>4.2844423832179068E-4</v>
          </cell>
          <cell r="J569">
            <v>4.4514969445270681E-4</v>
          </cell>
          <cell r="K569">
            <v>2.4778061351495045E-4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6.1047369334883897E-7</v>
          </cell>
          <cell r="F570">
            <v>9.9813757353131597E-8</v>
          </cell>
          <cell r="G570">
            <v>5.7257539349287599E-8</v>
          </cell>
          <cell r="J570">
            <v>1.36923661245222E-8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6.1047369334883897E-7</v>
          </cell>
          <cell r="F571">
            <v>3.2813582491926703E-7</v>
          </cell>
          <cell r="G571">
            <v>1.5350983353552301E-7</v>
          </cell>
          <cell r="H571">
            <v>-1.8310447335482201E-7</v>
          </cell>
          <cell r="I571">
            <v>-1.862248488060488E-7</v>
          </cell>
          <cell r="J571">
            <v>-1.1363243334277481E-7</v>
          </cell>
          <cell r="K571">
            <v>-2.083078489695238E-7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8.3166170942217704E-2</v>
          </cell>
          <cell r="F572">
            <v>7.3401621703244699E-2</v>
          </cell>
          <cell r="G572">
            <v>0.1085119525217306</v>
          </cell>
          <cell r="H572">
            <v>3.5876994932639503E-2</v>
          </cell>
          <cell r="I572">
            <v>3.5078513040400598E-2</v>
          </cell>
          <cell r="J572">
            <v>4.7115560258333897E-2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8.8766360967821806E-5</v>
          </cell>
          <cell r="F573">
            <v>7.977431793018386E-5</v>
          </cell>
          <cell r="G573">
            <v>1.2235533346566468E-4</v>
          </cell>
          <cell r="H573">
            <v>4.4638783116574865E-5</v>
          </cell>
          <cell r="I573">
            <v>4.5988251752583306E-5</v>
          </cell>
          <cell r="J573">
            <v>6.3462941215552677E-5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1.1345998764286187E-3</v>
          </cell>
          <cell r="F574">
            <v>1.0013863806718228E-3</v>
          </cell>
          <cell r="G574">
            <v>1.4803813440890947E-3</v>
          </cell>
          <cell r="H574">
            <v>4.8945422827611812E-4</v>
          </cell>
          <cell r="I574">
            <v>4.785608873178809E-4</v>
          </cell>
          <cell r="J574">
            <v>6.4277708401546828E-4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1.2701177201588401E-6</v>
          </cell>
          <cell r="F575">
            <v>2.1588230893772599E-7</v>
          </cell>
          <cell r="G575">
            <v>3.3824319016455602E-7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1.2701177201588401E-6</v>
          </cell>
          <cell r="F576">
            <v>8.3705525256543694E-7</v>
          </cell>
          <cell r="G576">
            <v>9.6061334449745004E-7</v>
          </cell>
          <cell r="H576">
            <v>-2.010248438137297E-8</v>
          </cell>
          <cell r="I576">
            <v>-5.4145132068551503E-8</v>
          </cell>
          <cell r="J576">
            <v>-7.7961967900862797E-8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3.244571602315359</v>
          </cell>
          <cell r="E577">
            <v>3.9671977922936694</v>
          </cell>
          <cell r="F577">
            <v>2.7544623326830484</v>
          </cell>
          <cell r="G577">
            <v>1.8187508505462928</v>
          </cell>
          <cell r="H577">
            <v>0.29501359862633869</v>
          </cell>
          <cell r="I577">
            <v>8.5356295844531374E-2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4.9994365232283004E-2</v>
          </cell>
          <cell r="E578">
            <v>6.2364088519333186E-2</v>
          </cell>
          <cell r="F578">
            <v>5.2146768726784754E-2</v>
          </cell>
          <cell r="G578">
            <v>3.2993526063998427E-2</v>
          </cell>
          <cell r="H578">
            <v>4.5572095235555023E-3</v>
          </cell>
          <cell r="I578">
            <v>1.0411785132899904E-3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4.3964384855221618E-2</v>
          </cell>
          <cell r="E579">
            <v>5.3756067646255679E-2</v>
          </cell>
          <cell r="F579">
            <v>3.7323337841233678E-2</v>
          </cell>
          <cell r="G579">
            <v>2.4644320468106932E-2</v>
          </cell>
          <cell r="H579">
            <v>3.9974742361292455E-3</v>
          </cell>
          <cell r="I579">
            <v>1.156589374587146E-3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1.01045971502513E-4</v>
          </cell>
          <cell r="F580">
            <v>8.5867951208575105E-5</v>
          </cell>
          <cell r="G580">
            <v>2.9553485038857398E-4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5.6688895694685078E-3</v>
          </cell>
          <cell r="E581">
            <v>6.6590162040874035E-3</v>
          </cell>
          <cell r="F581">
            <v>5.5633733854254276E-3</v>
          </cell>
          <cell r="G581">
            <v>4.9288169327856499E-3</v>
          </cell>
          <cell r="H581">
            <v>6.4463041046628053E-4</v>
          </cell>
          <cell r="I581">
            <v>1.4256542311628172E-4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2.44980957456792E-2</v>
          </cell>
          <cell r="F582">
            <v>3.5960584834892402E-2</v>
          </cell>
          <cell r="G582">
            <v>8.3529773892369791E-2</v>
          </cell>
          <cell r="H582">
            <v>5.9151571298798E-2</v>
          </cell>
          <cell r="I582">
            <v>5.67965660440055E-2</v>
          </cell>
          <cell r="J582">
            <v>4.7501067778010601E-2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1.7630420514187865E-5</v>
          </cell>
          <cell r="F583">
            <v>2.6492802525691158E-5</v>
          </cell>
          <cell r="G583">
            <v>6.3710259122676195E-5</v>
          </cell>
          <cell r="H583">
            <v>4.9854397419807269E-5</v>
          </cell>
          <cell r="I583">
            <v>5.0163531512727515E-5</v>
          </cell>
          <cell r="J583">
            <v>4.4229398102966628E-5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3.3421685874050847E-4</v>
          </cell>
          <cell r="F584">
            <v>4.9059460893441159E-4</v>
          </cell>
          <cell r="G584">
            <v>1.1395603532383324E-3</v>
          </cell>
          <cell r="H584">
            <v>8.069791445947886E-4</v>
          </cell>
          <cell r="I584">
            <v>7.7485083279680038E-4</v>
          </cell>
          <cell r="J584">
            <v>6.4803639533438724E-4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H585">
            <v>1.5891619031518E-7</v>
          </cell>
          <cell r="I585">
            <v>3.2273526581992701E-8</v>
          </cell>
          <cell r="J585">
            <v>2.4290233566393901E-8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G586">
            <v>-5.0988547936759398E-8</v>
          </cell>
          <cell r="H586">
            <v>1.5585187024102989E-7</v>
          </cell>
          <cell r="I586">
            <v>1.4448023066335239E-7</v>
          </cell>
          <cell r="J586">
            <v>3.4544357241804169E-8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28.5796162100334</v>
          </cell>
          <cell r="E587">
            <v>-0.46930717282951701</v>
          </cell>
          <cell r="F587">
            <v>-0.83540475897899402</v>
          </cell>
          <cell r="G587">
            <v>-0.45730093779557901</v>
          </cell>
          <cell r="H587">
            <v>-0.451889591359253</v>
          </cell>
          <cell r="I587">
            <v>0.44828610283554798</v>
          </cell>
          <cell r="J587">
            <v>0.44708028664010402</v>
          </cell>
          <cell r="K587">
            <v>0.12904050150266</v>
          </cell>
          <cell r="L587">
            <v>0.44858803423666999</v>
          </cell>
          <cell r="M587">
            <v>0.44846148343217501</v>
          </cell>
          <cell r="N587">
            <v>0.451582963022366</v>
          </cell>
          <cell r="O587">
            <v>0.483617534464796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1.5802905341778762E-3</v>
          </cell>
          <cell r="E588">
            <v>-2.5950022470347198E-5</v>
          </cell>
          <cell r="F588">
            <v>-4.6193140702784496E-5</v>
          </cell>
          <cell r="G588">
            <v>-2.5286145830583725E-5</v>
          </cell>
          <cell r="H588">
            <v>-2.498692909206502E-5</v>
          </cell>
          <cell r="I588">
            <v>2.4787676633173304E-5</v>
          </cell>
          <cell r="J588">
            <v>2.472100184280471E-5</v>
          </cell>
          <cell r="K588">
            <v>7.1352071893334028E-6</v>
          </cell>
          <cell r="L588">
            <v>2.4804371725635582E-5</v>
          </cell>
          <cell r="M588">
            <v>2.4797374184557169E-5</v>
          </cell>
          <cell r="N588">
            <v>2.4969974285718716E-5</v>
          </cell>
          <cell r="O588">
            <v>2.6741304230980286E-5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0.38989926616689508</v>
          </cell>
          <cell r="E589">
            <v>-6.4025535174558994E-3</v>
          </cell>
          <cell r="F589">
            <v>-1.1397063560422841E-2</v>
          </cell>
          <cell r="G589">
            <v>-6.2387576779751597E-3</v>
          </cell>
          <cell r="H589">
            <v>-6.1649330335505226E-3</v>
          </cell>
          <cell r="I589">
            <v>6.1157722078519477E-3</v>
          </cell>
          <cell r="J589">
            <v>6.0993217822660805E-3</v>
          </cell>
          <cell r="K589">
            <v>1.7604434038562089E-3</v>
          </cell>
          <cell r="L589">
            <v>6.1198913265575576E-3</v>
          </cell>
          <cell r="M589">
            <v>6.1181648490064786E-3</v>
          </cell>
          <cell r="N589">
            <v>6.1607498365943642E-3</v>
          </cell>
          <cell r="O589">
            <v>6.5977835534078528E-3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1.4822890541382099E-4</v>
          </cell>
          <cell r="E590">
            <v>6.5974054725527596E-8</v>
          </cell>
          <cell r="L590">
            <v>2.1481237767001001E-8</v>
          </cell>
          <cell r="M590">
            <v>3.0011744272314299E-8</v>
          </cell>
          <cell r="N590">
            <v>1.79061581769661E-8</v>
          </cell>
          <cell r="O590">
            <v>1.42514745098164E-7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1.4822890541382099E-4</v>
          </cell>
          <cell r="E591">
            <v>1.69777848669974E-8</v>
          </cell>
          <cell r="F591">
            <v>1.0625500959779086E-9</v>
          </cell>
          <cell r="G591">
            <v>6.0282635909979232E-9</v>
          </cell>
          <cell r="H591">
            <v>3.3980879493979241E-8</v>
          </cell>
          <cell r="I591">
            <v>-3.0457797290132579E-9</v>
          </cell>
          <cell r="J591">
            <v>-6.8988604790085496E-9</v>
          </cell>
          <cell r="K591">
            <v>-1.3189806055998842E-8</v>
          </cell>
          <cell r="L591">
            <v>1.6778662903157793E-8</v>
          </cell>
          <cell r="M591">
            <v>-3.3863905295636949E-9</v>
          </cell>
          <cell r="N591">
            <v>3.7969999514294012E-9</v>
          </cell>
          <cell r="O591">
            <v>1.961441248022768E-7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10.30877432602025</v>
          </cell>
          <cell r="E592">
            <v>23.719539959150818</v>
          </cell>
          <cell r="F592">
            <v>70.762129368362764</v>
          </cell>
          <cell r="G592">
            <v>60.203895342250306</v>
          </cell>
          <cell r="H592">
            <v>25.973681805318652</v>
          </cell>
          <cell r="I592">
            <v>3.6058611499482751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0.22198804386489079</v>
          </cell>
          <cell r="E593">
            <v>0.68380274119243301</v>
          </cell>
          <cell r="F593">
            <v>1.8612533221076393</v>
          </cell>
          <cell r="G593">
            <v>1.5875092390457284</v>
          </cell>
          <cell r="H593">
            <v>0.68493609915015541</v>
          </cell>
          <cell r="I593">
            <v>8.925259910364805E-2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0.13968528897046389</v>
          </cell>
          <cell r="E594">
            <v>0.32140298047629867</v>
          </cell>
          <cell r="F594">
            <v>0.95883644130572909</v>
          </cell>
          <cell r="G594">
            <v>0.81577093959688618</v>
          </cell>
          <cell r="H594">
            <v>0.35194690793114752</v>
          </cell>
          <cell r="I594">
            <v>4.8859907180870819E-2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2.2945069292986401E-2</v>
          </cell>
          <cell r="F595">
            <v>9.2949772044910298E-2</v>
          </cell>
          <cell r="G595">
            <v>2.0154252972723799E-4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1.7226995619249796E-2</v>
          </cell>
          <cell r="E596">
            <v>5.1869845788749473E-2</v>
          </cell>
          <cell r="F596">
            <v>0.14120355620762115</v>
          </cell>
          <cell r="G596">
            <v>0.12045566743325271</v>
          </cell>
          <cell r="H596">
            <v>6.7362380431419427E-2</v>
          </cell>
          <cell r="I596">
            <v>9.2908515555035417E-3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3.9682352651285402E-5</v>
          </cell>
          <cell r="E597">
            <v>3.6852703877332002E-5</v>
          </cell>
          <cell r="F597">
            <v>3.9502648504909999E-5</v>
          </cell>
          <cell r="G597">
            <v>3.6995764528193697E-5</v>
          </cell>
          <cell r="H597">
            <v>1.0563547949652E-4</v>
          </cell>
          <cell r="I597">
            <v>2.2448794399499302E-3</v>
          </cell>
          <cell r="J597">
            <v>6.9614686981711794E-5</v>
          </cell>
          <cell r="K597">
            <v>5.0925082018095702E-5</v>
          </cell>
          <cell r="L597">
            <v>5.1181478293502999E-5</v>
          </cell>
          <cell r="M597">
            <v>5.3766077595106399E-5</v>
          </cell>
          <cell r="N597">
            <v>3.1413576352750802E-5</v>
          </cell>
          <cell r="O597">
            <v>1.09949943253304E-4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3.9682352651285402E-5</v>
          </cell>
          <cell r="E598">
            <v>6.7791536107521768E-5</v>
          </cell>
          <cell r="F598">
            <v>8.7987494575243305E-5</v>
          </cell>
          <cell r="G598">
            <v>9.6575811055814797E-5</v>
          </cell>
          <cell r="H598">
            <v>1.7400407776530262E-4</v>
          </cell>
          <cell r="I598">
            <v>2.3781676916062823E-3</v>
          </cell>
          <cell r="J598">
            <v>7.5543237184576002E-4</v>
          </cell>
          <cell r="K598">
            <v>2.7032839582467015E-4</v>
          </cell>
          <cell r="L598">
            <v>1.4174576163063007E-4</v>
          </cell>
          <cell r="M598">
            <v>1.2705957938464422E-4</v>
          </cell>
          <cell r="N598">
            <v>1.0123238502035721E-4</v>
          </cell>
          <cell r="O598">
            <v>1.870499065361539E-4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7.1319729205404801E-3</v>
          </cell>
          <cell r="E599">
            <v>7.6842789729816882E-2</v>
          </cell>
          <cell r="F599">
            <v>0.12777280971702146</v>
          </cell>
          <cell r="G599">
            <v>0.33447250465991718</v>
          </cell>
          <cell r="H599">
            <v>0.25066746763593412</v>
          </cell>
          <cell r="I599">
            <v>0.12947889654255679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4.0694198428966279E-5</v>
          </cell>
          <cell r="E600">
            <v>1.6563260612678626E-3</v>
          </cell>
          <cell r="F600">
            <v>2.6095639541770543E-3</v>
          </cell>
          <cell r="G600">
            <v>4.67900350937373E-3</v>
          </cell>
          <cell r="H600">
            <v>3.3698285026238241E-3</v>
          </cell>
          <cell r="I600">
            <v>1.5950400807295015E-3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9.7298402735886567E-5</v>
          </cell>
          <cell r="E601">
            <v>1.0483327384695346E-3</v>
          </cell>
          <cell r="F601">
            <v>1.7431488365214378E-3</v>
          </cell>
          <cell r="G601">
            <v>4.5630628193713023E-3</v>
          </cell>
          <cell r="H601">
            <v>3.4197471710222891E-3</v>
          </cell>
          <cell r="I601">
            <v>1.7664242365969581E-3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1.7658590063855301E-4</v>
          </cell>
          <cell r="F602">
            <v>1.10654530219529E-4</v>
          </cell>
          <cell r="G602">
            <v>4.7469189655427202E-4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1.587936396259601E-6</v>
          </cell>
          <cell r="E603">
            <v>1.7580725264696652E-4</v>
          </cell>
          <cell r="F603">
            <v>2.7489694136776125E-4</v>
          </cell>
          <cell r="G603">
            <v>6.7872420247531702E-4</v>
          </cell>
          <cell r="H603">
            <v>4.8036945394650844E-4</v>
          </cell>
          <cell r="I603">
            <v>2.2640445353323059E-4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7.4938417367593964</v>
          </cell>
          <cell r="E604">
            <v>84.228370172023347</v>
          </cell>
          <cell r="F604">
            <v>80.50727588595332</v>
          </cell>
          <cell r="G604">
            <v>64.469350152939057</v>
          </cell>
          <cell r="H604">
            <v>20.739134575697108</v>
          </cell>
          <cell r="I604">
            <v>0.1204088615835697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0.19924167328374603</v>
          </cell>
          <cell r="E605">
            <v>2.8435298090916272</v>
          </cell>
          <cell r="F605">
            <v>2.7074028776937014</v>
          </cell>
          <cell r="G605">
            <v>2.1813634528679313</v>
          </cell>
          <cell r="H605">
            <v>0.70983319762162056</v>
          </cell>
          <cell r="I605">
            <v>2.3199945254276906E-3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0.10154257095879925</v>
          </cell>
          <cell r="E606">
            <v>1.1413058288892075</v>
          </cell>
          <cell r="F606">
            <v>1.0908844970996379</v>
          </cell>
          <cell r="G606">
            <v>0.87356843025662656</v>
          </cell>
          <cell r="H606">
            <v>0.28101808368153269</v>
          </cell>
          <cell r="I606">
            <v>1.631556390021268E-3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0.17187911842509099</v>
          </cell>
          <cell r="F607">
            <v>1.4325762501426599E-3</v>
          </cell>
          <cell r="G607">
            <v>6.0067983720225598E-5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1.4248761143133929E-2</v>
          </cell>
          <cell r="E608">
            <v>0.19552537789411353</v>
          </cell>
          <cell r="F608">
            <v>0.18615068974485963</v>
          </cell>
          <cell r="G608">
            <v>0.15004276681782186</v>
          </cell>
          <cell r="H608">
            <v>4.8869731620044751E-2</v>
          </cell>
          <cell r="I608">
            <v>1.6898124839209377E-4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0.19623631646488093</v>
          </cell>
          <cell r="E609">
            <v>34.890639058431141</v>
          </cell>
          <cell r="F609">
            <v>106.86669474796867</v>
          </cell>
          <cell r="G609">
            <v>91.661712213855466</v>
          </cell>
          <cell r="H609">
            <v>45.692895909177835</v>
          </cell>
          <cell r="I609">
            <v>5.4785049738956815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3.1924464571547444E-3</v>
          </cell>
          <cell r="E610">
            <v>1.2751457123972207</v>
          </cell>
          <cell r="F610">
            <v>3.1733392147490354</v>
          </cell>
          <cell r="G610">
            <v>2.7002044193829118</v>
          </cell>
          <cell r="H610">
            <v>1.3042597585582234</v>
          </cell>
          <cell r="I610">
            <v>0.14428250920644239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2.6771666639137941E-3</v>
          </cell>
          <cell r="E611">
            <v>0.47599780434421662</v>
          </cell>
          <cell r="F611">
            <v>1.4579358082942524</v>
          </cell>
          <cell r="G611">
            <v>1.2505008487565559</v>
          </cell>
          <cell r="H611">
            <v>0.62336829344035183</v>
          </cell>
          <cell r="I611">
            <v>7.4740859125452586E-2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9.7516911782373802E-2</v>
          </cell>
          <cell r="F612">
            <v>0.151570389094623</v>
          </cell>
          <cell r="G612">
            <v>2.0193520416785399E-4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2.5979430418324883E-4</v>
          </cell>
          <cell r="E613">
            <v>9.6739185729083799E-2</v>
          </cell>
          <cell r="F613">
            <v>0.24075724801101273</v>
          </cell>
          <cell r="G613">
            <v>0.20489432037713312</v>
          </cell>
          <cell r="H613">
            <v>0.1189646577396809</v>
          </cell>
          <cell r="I613">
            <v>1.509285261198536E-2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4.5120055971939926E-4</v>
          </cell>
          <cell r="E614">
            <v>1.8296007001530339E-3</v>
          </cell>
          <cell r="F614">
            <v>7.1821860107253568E-2</v>
          </cell>
          <cell r="G614">
            <v>0.15633707798671165</v>
          </cell>
          <cell r="H614">
            <v>0.14816609964206565</v>
          </cell>
          <cell r="I614">
            <v>0.14463164649018315</v>
          </cell>
          <cell r="J614">
            <v>0.13910692654122755</v>
          </cell>
          <cell r="K614">
            <v>0.12989528217806354</v>
          </cell>
          <cell r="L614">
            <v>0.13330543703824477</v>
          </cell>
          <cell r="M614">
            <v>0.13992747426707114</v>
          </cell>
          <cell r="N614">
            <v>0.14177304023785325</v>
          </cell>
          <cell r="O614">
            <v>0.15287540334279862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4.5120055971939926E-4</v>
          </cell>
          <cell r="E615">
            <v>1.8296007001530339E-3</v>
          </cell>
          <cell r="F615">
            <v>7.1821860107253568E-2</v>
          </cell>
          <cell r="G615">
            <v>0.15633707798671165</v>
          </cell>
          <cell r="H615">
            <v>0.14816609964206565</v>
          </cell>
          <cell r="I615">
            <v>0.14463164649018315</v>
          </cell>
          <cell r="J615">
            <v>0.13910692654122755</v>
          </cell>
          <cell r="K615">
            <v>0.12989528217806354</v>
          </cell>
          <cell r="L615">
            <v>0.13330543703824477</v>
          </cell>
          <cell r="M615">
            <v>0.13992747426707114</v>
          </cell>
          <cell r="N615">
            <v>0.14177304023785325</v>
          </cell>
          <cell r="O615">
            <v>0.15287540334279862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1.24920078730837E-4</v>
          </cell>
          <cell r="E616">
            <v>9.2967542186607805E-5</v>
          </cell>
          <cell r="F616">
            <v>8.3284417900246505E-3</v>
          </cell>
          <cell r="G616">
            <v>1.11349032772013E-2</v>
          </cell>
          <cell r="H616">
            <v>2.61814404803062E-3</v>
          </cell>
          <cell r="I616">
            <v>1.2686713018483099E-2</v>
          </cell>
          <cell r="J616">
            <v>3.0673164791848099E-3</v>
          </cell>
          <cell r="K616">
            <v>8.9150357975133106E-3</v>
          </cell>
          <cell r="L616">
            <v>5.9664946163040496E-3</v>
          </cell>
          <cell r="M616">
            <v>6.5205243706073501E-3</v>
          </cell>
          <cell r="N616">
            <v>9.5940887240235102E-3</v>
          </cell>
          <cell r="O616">
            <v>4.9436635054984001E-3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1.24920078730837E-4</v>
          </cell>
          <cell r="E617">
            <v>2.1788762091744501E-4</v>
          </cell>
          <cell r="F617">
            <v>8.5463294109420895E-3</v>
          </cell>
          <cell r="G617">
            <v>1.9635398451430801E-2</v>
          </cell>
          <cell r="H617">
            <v>1.8020072830361999E-2</v>
          </cell>
          <cell r="I617">
            <v>1.76431526581604E-2</v>
          </cell>
          <cell r="J617">
            <v>1.7111565975826599E-2</v>
          </cell>
          <cell r="K617">
            <v>1.6316098395892899E-2</v>
          </cell>
          <cell r="L617">
            <v>1.6261242059914902E-2</v>
          </cell>
          <cell r="M617">
            <v>1.7054582294215699E-2</v>
          </cell>
          <cell r="N617">
            <v>1.7171410096197499E-2</v>
          </cell>
          <cell r="O617">
            <v>1.8938211791466399E-2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6.6325661530384696</v>
          </cell>
          <cell r="E618">
            <v>10.064608739688449</v>
          </cell>
          <cell r="F618">
            <v>9.6012299698823682</v>
          </cell>
          <cell r="G618">
            <v>8.0703705645003474</v>
          </cell>
          <cell r="H618">
            <v>1.3398139789380927</v>
          </cell>
          <cell r="I618">
            <v>6.9636418793165789E-2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0.10217811604768554</v>
          </cell>
          <cell r="E619">
            <v>0.18152421137697691</v>
          </cell>
          <cell r="F619">
            <v>0.17605215333117882</v>
          </cell>
          <cell r="G619">
            <v>0.14781898423714557</v>
          </cell>
          <cell r="H619">
            <v>2.7669179885260912E-2</v>
          </cell>
          <cell r="I619">
            <v>7.6358778412840135E-4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8.9872170095372225E-2</v>
          </cell>
          <cell r="E620">
            <v>0.13637681219090028</v>
          </cell>
          <cell r="F620">
            <v>0.13009796707157675</v>
          </cell>
          <cell r="G620">
            <v>0.10935461469512624</v>
          </cell>
          <cell r="H620">
            <v>1.8154660961220734E-2</v>
          </cell>
          <cell r="I620">
            <v>9.435829104765005E-4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2.3515738837218101E-4</v>
          </cell>
          <cell r="F621">
            <v>2.5514747555072998E-4</v>
          </cell>
          <cell r="G621">
            <v>8.6728237552432397E-5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8.319838492581777E-3</v>
          </cell>
          <cell r="E622">
            <v>1.431031974637471E-2</v>
          </cell>
          <cell r="F622">
            <v>1.386486588458672E-2</v>
          </cell>
          <cell r="G622">
            <v>1.1707607988927893E-2</v>
          </cell>
          <cell r="H622">
            <v>2.2488123701948004E-3</v>
          </cell>
          <cell r="I622">
            <v>6.4555795920243471E-5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2.044129650155742</v>
          </cell>
          <cell r="E623">
            <v>3.4779773612030453</v>
          </cell>
          <cell r="F623">
            <v>3.5104559336496206</v>
          </cell>
          <cell r="G623">
            <v>2.6952611822606212</v>
          </cell>
          <cell r="H623">
            <v>0.64491517959153943</v>
          </cell>
          <cell r="I623">
            <v>5.8210341596461504E-2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2.5068929886855974E-2</v>
          </cell>
          <cell r="E624">
            <v>5.7406746603705407E-2</v>
          </cell>
          <cell r="F624">
            <v>5.7807957353553006E-2</v>
          </cell>
          <cell r="G624">
            <v>4.6327602000618209E-2</v>
          </cell>
          <cell r="H624">
            <v>1.2067225194833688E-2</v>
          </cell>
          <cell r="I624">
            <v>6.6289754488211953E-4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2.7887171216313063E-2</v>
          </cell>
          <cell r="E625">
            <v>4.7448531530737151E-2</v>
          </cell>
          <cell r="F625">
            <v>4.7891622560022183E-2</v>
          </cell>
          <cell r="G625">
            <v>3.6770275337798412E-2</v>
          </cell>
          <cell r="H625">
            <v>8.7982971294889509E-3</v>
          </cell>
          <cell r="I625">
            <v>7.9413835738692399E-4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2.82962690276046E-4</v>
          </cell>
          <cell r="F626">
            <v>2.1068879161293099E-4</v>
          </cell>
          <cell r="G626">
            <v>5.9655041244620001E-5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1.8563608606003668E-3</v>
          </cell>
          <cell r="E627">
            <v>3.9533556010899248E-3</v>
          </cell>
          <cell r="F627">
            <v>3.9688480885961223E-3</v>
          </cell>
          <cell r="G627">
            <v>3.227047785159011E-3</v>
          </cell>
          <cell r="H627">
            <v>8.5737031934109999E-4</v>
          </cell>
          <cell r="I627">
            <v>4.7876761604465251E-5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1.7770048018951473E-3</v>
          </cell>
          <cell r="E628">
            <v>4.0456232529308836E-3</v>
          </cell>
          <cell r="F628">
            <v>0.13586393348070952</v>
          </cell>
          <cell r="G628">
            <v>0.19122394242417029</v>
          </cell>
          <cell r="H628">
            <v>0.18047977336426729</v>
          </cell>
          <cell r="I628">
            <v>0.1759299824989371</v>
          </cell>
          <cell r="J628">
            <v>0.16743713481935449</v>
          </cell>
          <cell r="K628">
            <v>0.15746494579926373</v>
          </cell>
          <cell r="L628">
            <v>0.16241635040085414</v>
          </cell>
          <cell r="M628">
            <v>0.17032626359161473</v>
          </cell>
          <cell r="N628">
            <v>0.17309604403463144</v>
          </cell>
          <cell r="O628">
            <v>0.18482736913834016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1.7770048018951473E-3</v>
          </cell>
          <cell r="E629">
            <v>4.0456232529308836E-3</v>
          </cell>
          <cell r="F629">
            <v>0.13586393348070952</v>
          </cell>
          <cell r="G629">
            <v>0.19122394242417029</v>
          </cell>
          <cell r="H629">
            <v>0.18047977336426729</v>
          </cell>
          <cell r="I629">
            <v>0.1759299824989371</v>
          </cell>
          <cell r="J629">
            <v>0.16743713481935449</v>
          </cell>
          <cell r="K629">
            <v>0.15746494579926373</v>
          </cell>
          <cell r="L629">
            <v>0.16241635040085414</v>
          </cell>
          <cell r="M629">
            <v>0.17032626359161473</v>
          </cell>
          <cell r="N629">
            <v>0.17309604403463144</v>
          </cell>
          <cell r="O629">
            <v>0.18482736913834016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2.8184656565027899E-4</v>
          </cell>
          <cell r="E630">
            <v>1.6464174806704899E-4</v>
          </cell>
          <cell r="F630">
            <v>1.41626259096006E-2</v>
          </cell>
          <cell r="G630">
            <v>7.8582959914695293E-3</v>
          </cell>
          <cell r="H630">
            <v>6.4997188632179397E-3</v>
          </cell>
          <cell r="I630">
            <v>1.33472057565674E-2</v>
          </cell>
          <cell r="J630">
            <v>3.8869261542902101E-3</v>
          </cell>
          <cell r="K630">
            <v>1.12493741826028E-2</v>
          </cell>
          <cell r="L630">
            <v>6.8353754309502602E-3</v>
          </cell>
          <cell r="M630">
            <v>8.1039133907515101E-3</v>
          </cell>
          <cell r="N630">
            <v>1.16594661193736E-2</v>
          </cell>
          <cell r="O630">
            <v>5.6056925228976E-3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2.8184656565027899E-4</v>
          </cell>
          <cell r="E631">
            <v>4.4648831371732798E-4</v>
          </cell>
          <cell r="F631">
            <v>1.46091142233179E-2</v>
          </cell>
          <cell r="G631">
            <v>2.2369975587932401E-2</v>
          </cell>
          <cell r="H631">
            <v>2.16141484147808E-2</v>
          </cell>
          <cell r="I631">
            <v>2.14971427148389E-2</v>
          </cell>
          <cell r="J631">
            <v>2.06043076126994E-2</v>
          </cell>
          <cell r="K631">
            <v>1.9695668950760699E-2</v>
          </cell>
          <cell r="L631">
            <v>1.9833130427527799E-2</v>
          </cell>
          <cell r="M631">
            <v>2.0702835925004E-2</v>
          </cell>
          <cell r="N631">
            <v>2.0974074352666499E-2</v>
          </cell>
          <cell r="O631">
            <v>2.2734188607139001E-2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2.530283379864751</v>
          </cell>
          <cell r="E632">
            <v>5.3723214871361344</v>
          </cell>
          <cell r="F632">
            <v>5.3087342517043883</v>
          </cell>
          <cell r="G632">
            <v>4.4242907481281444</v>
          </cell>
          <cell r="H632">
            <v>1.1247801015558718</v>
          </cell>
          <cell r="I632">
            <v>7.0933495859237999E-2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4.638791385119051E-2</v>
          </cell>
          <cell r="E633">
            <v>0.11585260248596503</v>
          </cell>
          <cell r="F633">
            <v>0.11421503064057914</v>
          </cell>
          <cell r="G633">
            <v>9.5863246408250058E-2</v>
          </cell>
          <cell r="H633">
            <v>2.2896070067892006E-2</v>
          </cell>
          <cell r="I633">
            <v>7.9815645870950013E-4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3.4519554977691103E-2</v>
          </cell>
          <cell r="E634">
            <v>7.3292244026413808E-2</v>
          </cell>
          <cell r="F634">
            <v>7.2424751046444372E-2</v>
          </cell>
          <cell r="G634">
            <v>6.0358673235036041E-2</v>
          </cell>
          <cell r="H634">
            <v>1.5344885423681743E-2</v>
          </cell>
          <cell r="I634">
            <v>9.6771481390502221E-4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3.6349059863223699E-4</v>
          </cell>
          <cell r="F635">
            <v>2.90491033034481E-4</v>
          </cell>
          <cell r="G635">
            <v>8.7770208454585605E-5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3.7729022108597063E-3</v>
          </cell>
          <cell r="E636">
            <v>9.1283085301530984E-3</v>
          </cell>
          <cell r="F636">
            <v>8.9861623897615588E-3</v>
          </cell>
          <cell r="G636">
            <v>7.6140741364132221E-3</v>
          </cell>
          <cell r="H636">
            <v>1.8696884769931648E-3</v>
          </cell>
          <cell r="I636">
            <v>6.853050466567406E-5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6.4484981207061558E-4</v>
          </cell>
          <cell r="E637">
            <v>1.6848565048903463E-3</v>
          </cell>
          <cell r="F637">
            <v>3.3897188810715004E-3</v>
          </cell>
          <cell r="G637">
            <v>6.3064576521214303E-3</v>
          </cell>
          <cell r="H637">
            <v>4.6310946283351535E-2</v>
          </cell>
          <cell r="I637">
            <v>5.7215732729215346E-2</v>
          </cell>
          <cell r="J637">
            <v>5.4073636002594475E-2</v>
          </cell>
          <cell r="K637">
            <v>5.3839667260323854E-2</v>
          </cell>
          <cell r="L637">
            <v>5.3744044390750742E-2</v>
          </cell>
          <cell r="M637">
            <v>5.6330886563421251E-2</v>
          </cell>
          <cell r="N637">
            <v>5.7837901364885057E-2</v>
          </cell>
          <cell r="O637">
            <v>6.1746450334743068E-2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6.4484981207061558E-4</v>
          </cell>
          <cell r="E638">
            <v>1.6848565048903463E-3</v>
          </cell>
          <cell r="F638">
            <v>3.3897188810715004E-3</v>
          </cell>
          <cell r="G638">
            <v>6.3064576521214303E-3</v>
          </cell>
          <cell r="H638">
            <v>4.6310946283351535E-2</v>
          </cell>
          <cell r="I638">
            <v>5.7215732729215346E-2</v>
          </cell>
          <cell r="J638">
            <v>5.4073636002594475E-2</v>
          </cell>
          <cell r="K638">
            <v>5.3839667260323854E-2</v>
          </cell>
          <cell r="L638">
            <v>5.3744044390750742E-2</v>
          </cell>
          <cell r="M638">
            <v>5.6330886563421251E-2</v>
          </cell>
          <cell r="N638">
            <v>5.7837901364885057E-2</v>
          </cell>
          <cell r="O638">
            <v>6.1746450334743068E-2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1.2324859456742799E-4</v>
          </cell>
          <cell r="E639">
            <v>7.5178786918221195E-5</v>
          </cell>
          <cell r="F639">
            <v>1.97277305627953E-4</v>
          </cell>
          <cell r="G639">
            <v>4.2708682248425699E-4</v>
          </cell>
          <cell r="H639">
            <v>4.6464666014254799E-3</v>
          </cell>
          <cell r="I639">
            <v>2.3198410856049199E-3</v>
          </cell>
          <cell r="J639">
            <v>3.9128100302994401E-3</v>
          </cell>
          <cell r="K639">
            <v>2.8553580290764202E-3</v>
          </cell>
          <cell r="L639">
            <v>3.1682290520336802E-3</v>
          </cell>
          <cell r="M639">
            <v>4.4322350409515196E-3</v>
          </cell>
          <cell r="N639">
            <v>2.6730606436349801E-3</v>
          </cell>
          <cell r="O639">
            <v>5.2071169934253397E-3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1.2324859456742799E-4</v>
          </cell>
          <cell r="E640">
            <v>1.9842738148564899E-4</v>
          </cell>
          <cell r="F640">
            <v>3.95704687113602E-4</v>
          </cell>
          <cell r="G640">
            <v>7.2434562062856096E-4</v>
          </cell>
          <cell r="H640">
            <v>4.9707032824893096E-3</v>
          </cell>
          <cell r="I640">
            <v>6.9663076870303898E-3</v>
          </cell>
          <cell r="J640">
            <v>6.6924711649230702E-3</v>
          </cell>
          <cell r="K640">
            <v>6.7681680593758703E-3</v>
          </cell>
          <cell r="L640">
            <v>6.6248062983241601E-3</v>
          </cell>
          <cell r="M640">
            <v>6.8374979022735698E-3</v>
          </cell>
          <cell r="N640">
            <v>7.1052956845864997E-3</v>
          </cell>
          <cell r="O640">
            <v>7.8801776370603198E-3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2.5098292263963423E-5</v>
          </cell>
          <cell r="E641">
            <v>3.4760420842001676E-4</v>
          </cell>
          <cell r="F641">
            <v>7.8175544687554132E-4</v>
          </cell>
          <cell r="G641">
            <v>1.1945495861540012E-3</v>
          </cell>
          <cell r="H641">
            <v>9.6808594216215682E-4</v>
          </cell>
          <cell r="I641">
            <v>2.3729495797360782E-3</v>
          </cell>
          <cell r="J641">
            <v>2.7988504644819098E-3</v>
          </cell>
          <cell r="K641">
            <v>4.5645372090212435E-3</v>
          </cell>
          <cell r="L641">
            <v>4.3881228222683059E-3</v>
          </cell>
          <cell r="M641">
            <v>4.8621413049345459E-3</v>
          </cell>
          <cell r="N641">
            <v>6.0964534061360865E-3</v>
          </cell>
          <cell r="O641">
            <v>8.5561533980738104E-3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2.5098292263963423E-5</v>
          </cell>
          <cell r="E642">
            <v>3.4760420842001676E-4</v>
          </cell>
          <cell r="F642">
            <v>7.8175544687554132E-4</v>
          </cell>
          <cell r="G642">
            <v>1.1945495861540012E-3</v>
          </cell>
          <cell r="H642">
            <v>9.6808594216215682E-4</v>
          </cell>
          <cell r="I642">
            <v>2.3729495797360782E-3</v>
          </cell>
          <cell r="J642">
            <v>2.7988504644819098E-3</v>
          </cell>
          <cell r="K642">
            <v>4.5645372090212435E-3</v>
          </cell>
          <cell r="L642">
            <v>4.3881228222683059E-3</v>
          </cell>
          <cell r="M642">
            <v>4.8621413049345459E-3</v>
          </cell>
          <cell r="N642">
            <v>6.0964534061360865E-3</v>
          </cell>
          <cell r="O642">
            <v>8.5561533980738104E-3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3.4840442423955902E-5</v>
          </cell>
          <cell r="E643">
            <v>2.82364558473402E-5</v>
          </cell>
          <cell r="F643">
            <v>5.20869224095049E-5</v>
          </cell>
          <cell r="G643">
            <v>9.1272486929843902E-5</v>
          </cell>
          <cell r="H643">
            <v>9.7602999390437802E-5</v>
          </cell>
          <cell r="I643">
            <v>3.4669908258398399E-4</v>
          </cell>
          <cell r="J643">
            <v>3.9558652275344097E-4</v>
          </cell>
          <cell r="K643">
            <v>5.4657605791445102E-4</v>
          </cell>
          <cell r="L643">
            <v>4.67668271062312E-4</v>
          </cell>
          <cell r="M643">
            <v>7.0635821614575497E-4</v>
          </cell>
          <cell r="N643">
            <v>7.0127871302404796E-4</v>
          </cell>
          <cell r="O643">
            <v>1.1287527934516601E-3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3.4840442423955902E-5</v>
          </cell>
          <cell r="E644">
            <v>6.3076898271296095E-5</v>
          </cell>
          <cell r="F644">
            <v>1.1516382068080099E-4</v>
          </cell>
          <cell r="G644">
            <v>1.4330916766201E-4</v>
          </cell>
          <cell r="H644">
            <v>1.21273105563482E-4</v>
          </cell>
          <cell r="I644">
            <v>4.2573341787367601E-4</v>
          </cell>
          <cell r="J644">
            <v>5.7535380939526697E-4</v>
          </cell>
          <cell r="K644">
            <v>8.1354270011788998E-4</v>
          </cell>
          <cell r="L644">
            <v>8.6759619950630903E-4</v>
          </cell>
          <cell r="M644">
            <v>8.2764074061906796E-4</v>
          </cell>
          <cell r="N644">
            <v>1.18371170436447E-3</v>
          </cell>
          <cell r="O644">
            <v>1.6020197337954999E-3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  <cell r="K645">
            <v>3.64460413004238E-4</v>
          </cell>
          <cell r="L645">
            <v>4.4815177692625801E-4</v>
          </cell>
          <cell r="M645">
            <v>3.6987127836864597E-4</v>
          </cell>
          <cell r="N645">
            <v>4.63950716614819E-4</v>
          </cell>
          <cell r="O645">
            <v>6.6539210240348597E-4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4.9347121638545904E-3</v>
          </cell>
          <cell r="E646">
            <v>1.6416232815871054E-2</v>
          </cell>
          <cell r="F646">
            <v>1.7099772959588932E-2</v>
          </cell>
          <cell r="G646">
            <v>2.8815204623193259E-3</v>
          </cell>
          <cell r="H646">
            <v>4.2333539861287694E-3</v>
          </cell>
          <cell r="I646">
            <v>9.0893675207312258E-2</v>
          </cell>
          <cell r="J646">
            <v>0.14044609317196549</v>
          </cell>
          <cell r="K646">
            <v>0.14238216488766206</v>
          </cell>
          <cell r="L646">
            <v>0.14527387543291595</v>
          </cell>
          <cell r="M646">
            <v>0.14798263481255991</v>
          </cell>
          <cell r="N646">
            <v>0.14929480196180409</v>
          </cell>
          <cell r="O646">
            <v>0.15854623356680658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4.9347121638545904E-3</v>
          </cell>
          <cell r="E647">
            <v>1.6416232815871054E-2</v>
          </cell>
          <cell r="F647">
            <v>1.7099772959588932E-2</v>
          </cell>
          <cell r="G647">
            <v>2.8815204623193259E-3</v>
          </cell>
          <cell r="H647">
            <v>4.2333539861287694E-3</v>
          </cell>
          <cell r="I647">
            <v>9.0893675207312258E-2</v>
          </cell>
          <cell r="J647">
            <v>0.14044609317196549</v>
          </cell>
          <cell r="K647">
            <v>0.1427466253006662</v>
          </cell>
          <cell r="L647">
            <v>0.1457220272098422</v>
          </cell>
          <cell r="M647">
            <v>0.14835250609092862</v>
          </cell>
          <cell r="N647">
            <v>0.14975875267841871</v>
          </cell>
          <cell r="O647">
            <v>0.15921162566921007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1.5064295548629001E-3</v>
          </cell>
          <cell r="E648">
            <v>1.65176170008698E-3</v>
          </cell>
          <cell r="F648">
            <v>9.3200189181449408E-6</v>
          </cell>
          <cell r="G648">
            <v>1.3117314451311799E-6</v>
          </cell>
          <cell r="H648">
            <v>1.35969641617625E-5</v>
          </cell>
          <cell r="I648">
            <v>7.1437151459457504E-3</v>
          </cell>
          <cell r="J648">
            <v>5.5173011751965297E-3</v>
          </cell>
          <cell r="K648">
            <v>1.21907253336853E-3</v>
          </cell>
          <cell r="L648">
            <v>6.3695144644437601E-4</v>
          </cell>
          <cell r="M648">
            <v>3.5187770663163099E-3</v>
          </cell>
          <cell r="N648">
            <v>1.49545733352358E-3</v>
          </cell>
          <cell r="O648">
            <v>3.1128093828506399E-3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1.5064295548629001E-3</v>
          </cell>
          <cell r="E649">
            <v>3.1581912549498701E-3</v>
          </cell>
          <cell r="F649">
            <v>3.1675112738680199E-3</v>
          </cell>
          <cell r="G649">
            <v>3.16882300531315E-3</v>
          </cell>
          <cell r="H649">
            <v>3.1824199694749102E-3</v>
          </cell>
          <cell r="I649">
            <v>1.0326135115420699E-2</v>
          </cell>
          <cell r="J649">
            <v>1.5843436290617199E-2</v>
          </cell>
          <cell r="K649">
            <v>1.70625088239857E-2</v>
          </cell>
          <cell r="L649">
            <v>1.7699460270430099E-2</v>
          </cell>
          <cell r="M649">
            <v>1.9296985124689001E-2</v>
          </cell>
          <cell r="N649">
            <v>1.9547418339251402E-2</v>
          </cell>
          <cell r="O649">
            <v>2.26576810478075E-2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56.9607345033141</v>
          </cell>
          <cell r="F650">
            <v>0.35018818005842972</v>
          </cell>
          <cell r="G650">
            <v>287.33011445200913</v>
          </cell>
          <cell r="H650">
            <v>863.1950624147122</v>
          </cell>
          <cell r="I650">
            <v>811.51305366896395</v>
          </cell>
          <cell r="J650">
            <v>68.135891259975168</v>
          </cell>
          <cell r="K650">
            <v>8.0865345884863299E-2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0.12702853973227757</v>
          </cell>
          <cell r="F651">
            <v>7.8095715464725917E-4</v>
          </cell>
          <cell r="G651">
            <v>0.64077693481679676</v>
          </cell>
          <cell r="H651">
            <v>1.9250174570040601</v>
          </cell>
          <cell r="I651">
            <v>1.8097610411827141</v>
          </cell>
          <cell r="J651">
            <v>0.15195033641303063</v>
          </cell>
          <cell r="K651">
            <v>1.8033838384057482E-4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0.77709051164139331</v>
          </cell>
          <cell r="F652">
            <v>4.7774649394055797E-3</v>
          </cell>
          <cell r="G652">
            <v>3.9199197060301452</v>
          </cell>
          <cell r="H652">
            <v>11.776194575916952</v>
          </cell>
          <cell r="I652">
            <v>11.071119422496091</v>
          </cell>
          <cell r="J652">
            <v>0.92954831186869302</v>
          </cell>
          <cell r="K652">
            <v>1.1032107214851751E-3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2.3897932597813699E-3</v>
          </cell>
          <cell r="F653">
            <v>2.4124956121167901E-6</v>
          </cell>
          <cell r="G653">
            <v>1.2789896405687E-2</v>
          </cell>
          <cell r="H653">
            <v>3.4714596952998597E-2</v>
          </cell>
          <cell r="I653">
            <v>7.8057639683944396E-3</v>
          </cell>
          <cell r="J653">
            <v>1.19937249980429E-5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2.3897932597813699E-3</v>
          </cell>
          <cell r="F654">
            <v>1.8373808092309995E-5</v>
          </cell>
          <cell r="G654">
            <v>1.2796528450479877E-2</v>
          </cell>
          <cell r="H654">
            <v>3.8031449578279579E-2</v>
          </cell>
          <cell r="I654">
            <v>3.5915986003728133E-2</v>
          </cell>
          <cell r="J654">
            <v>4.0593547076404101E-3</v>
          </cell>
          <cell r="K654">
            <v>4.0825311823320692E-6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80.741105468394196</v>
          </cell>
          <cell r="E655">
            <v>102.28087441708099</v>
          </cell>
          <cell r="F655">
            <v>134.593191919308</v>
          </cell>
          <cell r="G655">
            <v>188.08911305709401</v>
          </cell>
          <cell r="H655">
            <v>171.84718059066299</v>
          </cell>
          <cell r="I655">
            <v>156.41222378628001</v>
          </cell>
          <cell r="J655">
            <v>140.352793439435</v>
          </cell>
          <cell r="K655">
            <v>1.5534070414983901E-4</v>
          </cell>
          <cell r="L655">
            <v>6.7559772751809105E-2</v>
          </cell>
          <cell r="M655">
            <v>0.118481354868537</v>
          </cell>
          <cell r="N655">
            <v>6.7372319748918705E-2</v>
          </cell>
          <cell r="O655">
            <v>0.11877610652368401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1.09278194679163</v>
          </cell>
          <cell r="E656">
            <v>1.3843096699833899</v>
          </cell>
          <cell r="F656">
            <v>1.8216373114690001</v>
          </cell>
          <cell r="G656">
            <v>2.5456721944103098</v>
          </cell>
          <cell r="H656">
            <v>2.32584747839533</v>
          </cell>
          <cell r="I656">
            <v>2.1169446890727399</v>
          </cell>
          <cell r="J656">
            <v>1.89959002868033</v>
          </cell>
          <cell r="K656">
            <v>2.1024423199567498E-6</v>
          </cell>
          <cell r="L656">
            <v>9.1438059417481505E-4</v>
          </cell>
          <cell r="M656">
            <v>1.60357335808872E-3</v>
          </cell>
          <cell r="N656">
            <v>9.1184353134613502E-4</v>
          </cell>
          <cell r="O656">
            <v>1.60756264317051E-3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1.1090811190713494</v>
          </cell>
          <cell r="E657">
            <v>1.4049570661686928</v>
          </cell>
          <cell r="F657">
            <v>1.848807581309178</v>
          </cell>
          <cell r="G657">
            <v>2.5836416628721697</v>
          </cell>
          <cell r="H657">
            <v>2.3605381949266797</v>
          </cell>
          <cell r="I657">
            <v>2.1485195575038425</v>
          </cell>
          <cell r="J657">
            <v>1.9279229868054155</v>
          </cell>
          <cell r="K657">
            <v>2.1338008811791105E-6</v>
          </cell>
          <cell r="L657">
            <v>9.2801885648089409E-4</v>
          </cell>
          <cell r="M657">
            <v>1.627491138304064E-3</v>
          </cell>
          <cell r="N657">
            <v>9.2544395259503949E-4</v>
          </cell>
          <cell r="O657">
            <v>1.6315399247758767E-3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1.2013563021171146E-4</v>
          </cell>
          <cell r="E658">
            <v>3.4216953575946147E-3</v>
          </cell>
          <cell r="F658">
            <v>6.358042526648372E-2</v>
          </cell>
          <cell r="G658">
            <v>0.11044992300185871</v>
          </cell>
          <cell r="H658">
            <v>0.11512362122604118</v>
          </cell>
          <cell r="I658">
            <v>0.1200023815878782</v>
          </cell>
          <cell r="J658">
            <v>0.1242190873188935</v>
          </cell>
          <cell r="K658">
            <v>0.12839967832362226</v>
          </cell>
          <cell r="L658">
            <v>0.13191710713404189</v>
          </cell>
          <cell r="M658">
            <v>0.13560243446632594</v>
          </cell>
          <cell r="N658">
            <v>0.13971931243125502</v>
          </cell>
          <cell r="O658">
            <v>0.14423527209051354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3.1723734361414072E-4</v>
          </cell>
          <cell r="E659">
            <v>8.7307301410548752E-3</v>
          </cell>
          <cell r="F659">
            <v>0.15438595260433349</v>
          </cell>
          <cell r="G659">
            <v>0.24708339945551183</v>
          </cell>
          <cell r="H659">
            <v>0.24457157104949953</v>
          </cell>
          <cell r="I659">
            <v>0.25347182358246595</v>
          </cell>
          <cell r="J659">
            <v>0.25041762745948964</v>
          </cell>
          <cell r="K659">
            <v>0.24173240647007685</v>
          </cell>
          <cell r="L659">
            <v>0.24525509711063923</v>
          </cell>
          <cell r="M659">
            <v>0.25002423450443317</v>
          </cell>
          <cell r="N659">
            <v>0.25761494823889175</v>
          </cell>
          <cell r="O659">
            <v>0.26594149017232138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6.2443898436037899E-5</v>
          </cell>
          <cell r="F660">
            <v>1.1358507775055099E-3</v>
          </cell>
          <cell r="G660">
            <v>2.5278430070083801E-3</v>
          </cell>
          <cell r="H660">
            <v>2.5972561585796E-3</v>
          </cell>
          <cell r="I660">
            <v>2.5385585194268501E-4</v>
          </cell>
          <cell r="J660">
            <v>1.3253519011869001E-3</v>
          </cell>
          <cell r="K660">
            <v>1.59360680187507E-3</v>
          </cell>
          <cell r="L660">
            <v>9.7068891072520102E-4</v>
          </cell>
          <cell r="M660">
            <v>1.4689155744797499E-3</v>
          </cell>
          <cell r="N660">
            <v>1.69166201457033E-3</v>
          </cell>
          <cell r="O660">
            <v>6.8614661825026197E-4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6.2485389293984455E-5</v>
          </cell>
          <cell r="F661">
            <v>1.1982430909591886E-3</v>
          </cell>
          <cell r="G661">
            <v>2.5418453372925394E-3</v>
          </cell>
          <cell r="H661">
            <v>2.6281361793536102E-3</v>
          </cell>
          <cell r="I661">
            <v>2.8507655558213541E-3</v>
          </cell>
          <cell r="J661">
            <v>2.9225764972974824E-3</v>
          </cell>
          <cell r="K661">
            <v>3.0046516973856762E-3</v>
          </cell>
          <cell r="L661">
            <v>3.1590611272482908E-3</v>
          </cell>
          <cell r="M661">
            <v>3.2527312091927395E-3</v>
          </cell>
          <cell r="N661">
            <v>3.3314152454216681E-3</v>
          </cell>
          <cell r="O661">
            <v>3.3618252563832269E-3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  <cell r="H662">
            <v>8.7297162838657297E-4</v>
          </cell>
          <cell r="I662">
            <v>0.154235325521447</v>
          </cell>
          <cell r="J662">
            <v>0.241795972581449</v>
          </cell>
          <cell r="K662">
            <v>0.241863084599478</v>
          </cell>
          <cell r="L662">
            <v>0.24186679229844699</v>
          </cell>
          <cell r="M662">
            <v>0.24186938240265099</v>
          </cell>
          <cell r="N662">
            <v>0.24187190361861099</v>
          </cell>
          <cell r="O662">
            <v>0.24187491507521999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  <cell r="H663">
            <v>4.8674781703978527E-4</v>
          </cell>
          <cell r="I663">
            <v>8.5997878472564043E-2</v>
          </cell>
          <cell r="J663">
            <v>0.13481957259086771</v>
          </cell>
          <cell r="K663">
            <v>0.13485699262516279</v>
          </cell>
          <cell r="L663">
            <v>0.13485905994822389</v>
          </cell>
          <cell r="M663">
            <v>0.13486050412753842</v>
          </cell>
          <cell r="N663">
            <v>0.13486190989643765</v>
          </cell>
          <cell r="O663">
            <v>0.13486358901163706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  <cell r="H664">
            <v>8.8201077938231804E-4</v>
          </cell>
          <cell r="I664">
            <v>0.15337236883600999</v>
          </cell>
          <cell r="J664">
            <v>8.7580296909845007E-2</v>
          </cell>
          <cell r="K664">
            <v>2.6000084318814201E-4</v>
          </cell>
          <cell r="L664">
            <v>2.0923725047127299E-2</v>
          </cell>
          <cell r="M664">
            <v>0.13331494756398099</v>
          </cell>
          <cell r="N664">
            <v>8.7547086783011804E-2</v>
          </cell>
          <cell r="O664">
            <v>3.0630033413560901E-4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  <cell r="H665">
            <v>8.8201077938231804E-4</v>
          </cell>
          <cell r="I665">
            <v>0.15424766071151116</v>
          </cell>
          <cell r="J665">
            <v>0.24180748622267143</v>
          </cell>
          <cell r="K665">
            <v>0.2418932452002199</v>
          </cell>
          <cell r="L665">
            <v>0.24188400069549568</v>
          </cell>
          <cell r="M665">
            <v>0.24189513760904238</v>
          </cell>
          <cell r="N665">
            <v>0.24189016266110586</v>
          </cell>
          <cell r="O665">
            <v>0.24191721775495503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4.9185066036658049E-4</v>
          </cell>
          <cell r="E666">
            <v>1.3498351915214265E-3</v>
          </cell>
          <cell r="F666">
            <v>2.3075094251316056E-2</v>
          </cell>
          <cell r="G666">
            <v>3.9890906574988873E-2</v>
          </cell>
          <cell r="H666">
            <v>4.1612573819231315E-2</v>
          </cell>
          <cell r="I666">
            <v>4.3387795869498841E-2</v>
          </cell>
          <cell r="J666">
            <v>4.4879396609467354E-2</v>
          </cell>
          <cell r="K666">
            <v>4.6409936011777522E-2</v>
          </cell>
          <cell r="L666">
            <v>4.771717039304086E-2</v>
          </cell>
          <cell r="M666">
            <v>4.907551022046569E-2</v>
          </cell>
          <cell r="N666">
            <v>5.0571925562187571E-2</v>
          </cell>
          <cell r="O666">
            <v>5.2303376761913191E-2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1.7873733568249466E-3</v>
          </cell>
          <cell r="E667">
            <v>4.8127665624650142E-3</v>
          </cell>
          <cell r="F667">
            <v>7.7291553874417274E-2</v>
          </cell>
          <cell r="G667">
            <v>0.12875586381266477</v>
          </cell>
          <cell r="H667">
            <v>0.12286095751421904</v>
          </cell>
          <cell r="I667">
            <v>0.12611384556733263</v>
          </cell>
          <cell r="J667">
            <v>0.12539208353812506</v>
          </cell>
          <cell r="K667">
            <v>0.12105832931402827</v>
          </cell>
          <cell r="L667">
            <v>0.12258338499769232</v>
          </cell>
          <cell r="M667">
            <v>0.12505989072031209</v>
          </cell>
          <cell r="N667">
            <v>0.12887322935433201</v>
          </cell>
          <cell r="O667">
            <v>0.13328551354358414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1.21842350990801E-5</v>
          </cell>
          <cell r="F668">
            <v>4.0932949604292901E-4</v>
          </cell>
          <cell r="G668">
            <v>3.3240723224416103E-4</v>
          </cell>
          <cell r="H668">
            <v>6.7372613098734102E-4</v>
          </cell>
          <cell r="I668">
            <v>1.4077343606975701E-4</v>
          </cell>
          <cell r="J668">
            <v>3.5952317891358902E-4</v>
          </cell>
          <cell r="K668">
            <v>4.7273032892779498E-4</v>
          </cell>
          <cell r="L668">
            <v>2.6867902029621801E-4</v>
          </cell>
          <cell r="M668">
            <v>4.2215711820648599E-4</v>
          </cell>
          <cell r="N668">
            <v>4.8778043343013401E-4</v>
          </cell>
          <cell r="O668">
            <v>2.2582981729644001E-4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7.9043348169630671E-6</v>
          </cell>
          <cell r="E669">
            <v>2.2990907673123974E-5</v>
          </cell>
          <cell r="F669">
            <v>4.3230634787548529E-4</v>
          </cell>
          <cell r="G669">
            <v>7.4959539255572722E-4</v>
          </cell>
          <cell r="H669">
            <v>7.8742860184807003E-4</v>
          </cell>
          <cell r="I669">
            <v>8.1985239780799221E-4</v>
          </cell>
          <cell r="J669">
            <v>8.4913984764852413E-4</v>
          </cell>
          <cell r="K669">
            <v>8.7998355908367007E-4</v>
          </cell>
          <cell r="L669">
            <v>9.0268684969148979E-4</v>
          </cell>
          <cell r="M669">
            <v>9.3206315997984741E-4</v>
          </cell>
          <cell r="N669">
            <v>9.5721273590780001E-4</v>
          </cell>
          <cell r="O669">
            <v>9.9686204044599079E-4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386.07118015403898</v>
          </cell>
          <cell r="E670">
            <v>452.65154116452862</v>
          </cell>
          <cell r="F670">
            <v>0.24209757643891028</v>
          </cell>
          <cell r="G670">
            <v>1.2639509452084114</v>
          </cell>
          <cell r="H670">
            <v>0.59315581745363599</v>
          </cell>
          <cell r="I670">
            <v>0.45694841884606402</v>
          </cell>
          <cell r="J670">
            <v>0.25245902235230899</v>
          </cell>
          <cell r="K670">
            <v>4.5049750044982802E-2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0.62521154310022464</v>
          </cell>
          <cell r="E671">
            <v>0.73303313763346112</v>
          </cell>
          <cell r="F671">
            <v>3.9205775288847776E-4</v>
          </cell>
          <cell r="G671">
            <v>2.046867939071335E-3</v>
          </cell>
          <cell r="H671">
            <v>9.6056862825424298E-4</v>
          </cell>
          <cell r="I671">
            <v>7.3999158898617565E-4</v>
          </cell>
          <cell r="J671">
            <v>4.0883728972332015E-4</v>
          </cell>
          <cell r="K671">
            <v>7.2954484016821014E-5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5.2670010935066802</v>
          </cell>
          <cell r="E672">
            <v>6.175327983144995</v>
          </cell>
          <cell r="F672">
            <v>3.3028318750192398E-3</v>
          </cell>
          <cell r="G672">
            <v>1.7243532676785935E-2</v>
          </cell>
          <cell r="H672">
            <v>8.0921666774029476E-3</v>
          </cell>
          <cell r="I672">
            <v>6.2339484153624124E-3</v>
          </cell>
          <cell r="J672">
            <v>3.4441885723370926E-3</v>
          </cell>
          <cell r="K672">
            <v>6.145941343108168E-4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3.0294944601364301E-6</v>
          </cell>
          <cell r="F673">
            <v>1.05703804111863E-6</v>
          </cell>
          <cell r="G673">
            <v>4.6469268924614597E-5</v>
          </cell>
          <cell r="H673">
            <v>8.7637766743972904E-6</v>
          </cell>
          <cell r="I673">
            <v>9.4143326109557693E-6</v>
          </cell>
          <cell r="J673">
            <v>4.2976543369109E-6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1.178885487220732E-2</v>
          </cell>
          <cell r="E674">
            <v>1.3790955057586507E-2</v>
          </cell>
          <cell r="F674">
            <v>7.2106912127559847E-6</v>
          </cell>
          <cell r="G674">
            <v>4.8525518672888493E-5</v>
          </cell>
          <cell r="H674">
            <v>2.0804682544036484E-5</v>
          </cell>
          <cell r="I674">
            <v>1.6480706249440709E-5</v>
          </cell>
          <cell r="J674">
            <v>9.1673858551081531E-6</v>
          </cell>
          <cell r="K674">
            <v>1.4752578830843201E-6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1.2280597634158153E-4</v>
          </cell>
          <cell r="E675">
            <v>8.4592866272335723E-3</v>
          </cell>
          <cell r="F675">
            <v>0.15410352965927801</v>
          </cell>
          <cell r="G675">
            <v>0.2480869126193086</v>
          </cell>
          <cell r="H675">
            <v>0.24649858917141987</v>
          </cell>
          <cell r="I675">
            <v>0.25528209518588041</v>
          </cell>
          <cell r="J675">
            <v>0.25306742993889025</v>
          </cell>
          <cell r="K675">
            <v>0.24741417639131469</v>
          </cell>
          <cell r="L675">
            <v>0.24953144806197741</v>
          </cell>
          <cell r="M675">
            <v>0.25752859131007688</v>
          </cell>
          <cell r="N675">
            <v>0.26301976004783634</v>
          </cell>
          <cell r="O675">
            <v>0.27854294260482476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1.2280597634158153E-4</v>
          </cell>
          <cell r="E676">
            <v>8.4592866272335723E-3</v>
          </cell>
          <cell r="F676">
            <v>0.15410352965927801</v>
          </cell>
          <cell r="G676">
            <v>0.2480869126193086</v>
          </cell>
          <cell r="H676">
            <v>0.24649858917141987</v>
          </cell>
          <cell r="I676">
            <v>0.25528209518588041</v>
          </cell>
          <cell r="J676">
            <v>0.25306742993889025</v>
          </cell>
          <cell r="K676">
            <v>0.24741417639131469</v>
          </cell>
          <cell r="L676">
            <v>0.24953144806197741</v>
          </cell>
          <cell r="M676">
            <v>0.25752859131007688</v>
          </cell>
          <cell r="N676">
            <v>0.26301976004783634</v>
          </cell>
          <cell r="O676">
            <v>0.27854294260482476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1.11857589925577E-3</v>
          </cell>
          <cell r="E677">
            <v>1.1559341813473E-3</v>
          </cell>
          <cell r="F677">
            <v>1.40484867357984E-2</v>
          </cell>
          <cell r="G677">
            <v>1.03892031819159E-2</v>
          </cell>
          <cell r="H677">
            <v>8.5011600394160908E-3</v>
          </cell>
          <cell r="I677">
            <v>1.6316484267512699E-2</v>
          </cell>
          <cell r="J677">
            <v>6.0558911201571298E-3</v>
          </cell>
          <cell r="K677">
            <v>1.4553704548606199E-2</v>
          </cell>
          <cell r="L677">
            <v>9.1266061380181306E-3</v>
          </cell>
          <cell r="M677">
            <v>1.07060353769181E-2</v>
          </cell>
          <cell r="N677">
            <v>1.55163482026468E-2</v>
          </cell>
          <cell r="O677">
            <v>6.8413585977134903E-3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1.11857589925577E-3</v>
          </cell>
          <cell r="E678">
            <v>2.2745100806030702E-3</v>
          </cell>
          <cell r="F678">
            <v>1.6322996816401401E-2</v>
          </cell>
          <cell r="G678">
            <v>2.6258926461120699E-2</v>
          </cell>
          <cell r="H678">
            <v>2.60880182835228E-2</v>
          </cell>
          <cell r="I678">
            <v>2.6999345161999099E-2</v>
          </cell>
          <cell r="J678">
            <v>2.6780320347326698E-2</v>
          </cell>
          <cell r="K678">
            <v>2.61832616191334E-2</v>
          </cell>
          <cell r="L678">
            <v>2.6404315060701899E-2</v>
          </cell>
          <cell r="M678">
            <v>2.72891417905833E-2</v>
          </cell>
          <cell r="N678">
            <v>2.7838905611576901E-2</v>
          </cell>
          <cell r="O678">
            <v>2.95828121856326E-2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4.0239454448361403E-3</v>
          </cell>
          <cell r="E679">
            <v>0.39543423632040098</v>
          </cell>
          <cell r="F679">
            <v>0.49689888413052796</v>
          </cell>
          <cell r="G679">
            <v>0.61682723029604158</v>
          </cell>
          <cell r="H679">
            <v>0.62850207668952551</v>
          </cell>
          <cell r="I679">
            <v>0.3253821305013922</v>
          </cell>
          <cell r="J679">
            <v>1.3495263233497909</v>
          </cell>
          <cell r="K679">
            <v>0.84716289786266508</v>
          </cell>
          <cell r="L679">
            <v>1.7191349511974301</v>
          </cell>
          <cell r="M679">
            <v>0.1095854805775552</v>
          </cell>
          <cell r="N679">
            <v>5.8394212584492192E-2</v>
          </cell>
          <cell r="O679">
            <v>5.1572906516293093E-2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3.9987241223874434E-5</v>
          </cell>
          <cell r="E680">
            <v>3.9295572995936496E-3</v>
          </cell>
          <cell r="F680">
            <v>4.9378441671220448E-3</v>
          </cell>
          <cell r="G680">
            <v>6.1296107488123626E-3</v>
          </cell>
          <cell r="H680">
            <v>6.2456274556459595E-3</v>
          </cell>
          <cell r="I680">
            <v>3.3433389838807026E-3</v>
          </cell>
          <cell r="J680">
            <v>1.4801155955304547E-2</v>
          </cell>
          <cell r="K680">
            <v>9.8366880765205413E-3</v>
          </cell>
          <cell r="L680">
            <v>2.0751723892877282E-2</v>
          </cell>
          <cell r="M680">
            <v>1.3956370595230771E-3</v>
          </cell>
          <cell r="N680">
            <v>7.6375862659785305E-4</v>
          </cell>
          <cell r="O680">
            <v>7.1316381067037312E-4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5.4896936491625341E-5</v>
          </cell>
          <cell r="E681">
            <v>5.3947371940027576E-3</v>
          </cell>
          <cell r="F681">
            <v>6.7789752268830588E-3</v>
          </cell>
          <cell r="G681">
            <v>8.4151054610646717E-3</v>
          </cell>
          <cell r="H681">
            <v>8.5743803095433106E-3</v>
          </cell>
          <cell r="I681">
            <v>4.4390468008375416E-3</v>
          </cell>
          <cell r="J681">
            <v>1.8411000318551078E-2</v>
          </cell>
          <cell r="K681">
            <v>1.1557474732096396E-2</v>
          </cell>
          <cell r="L681">
            <v>2.3453409975408342E-2</v>
          </cell>
          <cell r="M681">
            <v>1.4950270201576435E-3</v>
          </cell>
          <cell r="N681">
            <v>7.9664682925637204E-4</v>
          </cell>
          <cell r="O681">
            <v>7.0358671918544446E-4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1.5873274133766015E-3</v>
          </cell>
          <cell r="E682">
            <v>3.1630911795650332E-3</v>
          </cell>
          <cell r="F682">
            <v>0.10043298037257162</v>
          </cell>
          <cell r="G682">
            <v>0.17396259940171499</v>
          </cell>
          <cell r="H682">
            <v>0.1816598007980797</v>
          </cell>
          <cell r="I682">
            <v>0.18940065526994762</v>
          </cell>
          <cell r="J682">
            <v>0.19604077238653009</v>
          </cell>
          <cell r="K682">
            <v>0.20263905510661037</v>
          </cell>
          <cell r="L682">
            <v>0.20834191263048588</v>
          </cell>
          <cell r="M682">
            <v>0.21425470912273994</v>
          </cell>
          <cell r="N682">
            <v>0.22079975682403039</v>
          </cell>
          <cell r="O682">
            <v>0.22833999653732143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8.6753231751331757E-3</v>
          </cell>
          <cell r="E683">
            <v>1.7122025710854697E-2</v>
          </cell>
          <cell r="F683">
            <v>0.50471889210443621</v>
          </cell>
          <cell r="G683">
            <v>0.84361142938994749</v>
          </cell>
          <cell r="H683">
            <v>0.81176462017319873</v>
          </cell>
          <cell r="I683">
            <v>0.81859603037819728</v>
          </cell>
          <cell r="J683">
            <v>0.80171387778678416</v>
          </cell>
          <cell r="K683">
            <v>0.79393067526067307</v>
          </cell>
          <cell r="L683">
            <v>0.79798112654285103</v>
          </cell>
          <cell r="M683">
            <v>0.81732053716867692</v>
          </cell>
          <cell r="N683">
            <v>0.8422880252809144</v>
          </cell>
          <cell r="O683">
            <v>0.87105188675253065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9.3381827646011498E-6</v>
          </cell>
          <cell r="F684">
            <v>1.8333597021673201E-3</v>
          </cell>
          <cell r="G684">
            <v>1.42148342846745E-3</v>
          </cell>
          <cell r="H684">
            <v>2.3471353006622201E-3</v>
          </cell>
          <cell r="I684">
            <v>1.22443393804124E-3</v>
          </cell>
          <cell r="J684">
            <v>2.2480525695695898E-3</v>
          </cell>
          <cell r="K684">
            <v>1.5744083699068001E-3</v>
          </cell>
          <cell r="L684">
            <v>2.0088136099944099E-3</v>
          </cell>
          <cell r="M684">
            <v>2.5162733012938998E-3</v>
          </cell>
          <cell r="N684">
            <v>1.6482216875481201E-3</v>
          </cell>
          <cell r="O684">
            <v>2.66046875867278E-3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3.4466991726540331E-5</v>
          </cell>
          <cell r="E685">
            <v>5.6787442886298507E-5</v>
          </cell>
          <cell r="F685">
            <v>1.8902049172807244E-3</v>
          </cell>
          <cell r="G685">
            <v>3.2773245861061413E-3</v>
          </cell>
          <cell r="H685">
            <v>3.4262338140720215E-3</v>
          </cell>
          <cell r="I685">
            <v>3.571541336853115E-3</v>
          </cell>
          <cell r="J685">
            <v>3.6964691859516651E-3</v>
          </cell>
          <cell r="K685">
            <v>3.822408896264473E-3</v>
          </cell>
          <cell r="L685">
            <v>3.9285723838286017E-3</v>
          </cell>
          <cell r="M685">
            <v>4.0412839938195064E-3</v>
          </cell>
          <cell r="N685">
            <v>4.1644380849842821E-3</v>
          </cell>
          <cell r="O685">
            <v>4.3086052020884337E-3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1.5085980493527765E-3</v>
          </cell>
          <cell r="E686">
            <v>4.4113231920024079E-3</v>
          </cell>
          <cell r="F686">
            <v>7.6852678685789225E-2</v>
          </cell>
          <cell r="G686">
            <v>0.12945227571922066</v>
          </cell>
          <cell r="H686">
            <v>0.12445502174821832</v>
          </cell>
          <cell r="I686">
            <v>0.12777254698309781</v>
          </cell>
          <cell r="J686">
            <v>0.12771763324980168</v>
          </cell>
          <cell r="K686">
            <v>0.12669009997476355</v>
          </cell>
          <cell r="L686">
            <v>0.12649449320929121</v>
          </cell>
          <cell r="M686">
            <v>0.13209709215922086</v>
          </cell>
          <cell r="N686">
            <v>0.13410726340416251</v>
          </cell>
          <cell r="O686">
            <v>0.14496198988443196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1.5085980493527765E-3</v>
          </cell>
          <cell r="E687">
            <v>4.4113231920024079E-3</v>
          </cell>
          <cell r="F687">
            <v>7.6852678685789225E-2</v>
          </cell>
          <cell r="G687">
            <v>0.12945227571922066</v>
          </cell>
          <cell r="H687">
            <v>0.12445502174821832</v>
          </cell>
          <cell r="I687">
            <v>0.12777254698309781</v>
          </cell>
          <cell r="J687">
            <v>0.12771763324980168</v>
          </cell>
          <cell r="K687">
            <v>0.12669009997476355</v>
          </cell>
          <cell r="L687">
            <v>0.12649449320929121</v>
          </cell>
          <cell r="M687">
            <v>0.13209709215922086</v>
          </cell>
          <cell r="N687">
            <v>0.13410726340416251</v>
          </cell>
          <cell r="O687">
            <v>0.14496198988443196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1.0371922274612501E-3</v>
          </cell>
          <cell r="E688">
            <v>1.04463756911426E-3</v>
          </cell>
          <cell r="F688">
            <v>6.1100044262285503E-3</v>
          </cell>
          <cell r="G688">
            <v>5.95590456811812E-3</v>
          </cell>
          <cell r="H688">
            <v>4.11142064003946E-3</v>
          </cell>
          <cell r="I688">
            <v>8.1719195481967793E-3</v>
          </cell>
          <cell r="J688">
            <v>3.2476631921178902E-3</v>
          </cell>
          <cell r="K688">
            <v>7.38608592411174E-3</v>
          </cell>
          <cell r="L688">
            <v>4.56764745603615E-3</v>
          </cell>
          <cell r="M688">
            <v>5.6961920547272801E-3</v>
          </cell>
          <cell r="N688">
            <v>7.71519556498566E-3</v>
          </cell>
          <cell r="O688">
            <v>3.9580064439843302E-3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1.0371922274612501E-3</v>
          </cell>
          <cell r="E689">
            <v>2.0818297965755099E-3</v>
          </cell>
          <cell r="F689">
            <v>8.1918342228040602E-3</v>
          </cell>
          <cell r="G689">
            <v>1.37310470492119E-2</v>
          </cell>
          <cell r="H689">
            <v>1.31977480868288E-2</v>
          </cell>
          <cell r="I689">
            <v>1.3534061909763299E-2</v>
          </cell>
          <cell r="J689">
            <v>1.3551399551580801E-2</v>
          </cell>
          <cell r="K689">
            <v>1.34252542584027E-2</v>
          </cell>
          <cell r="L689">
            <v>1.34145668999933E-2</v>
          </cell>
          <cell r="M689">
            <v>1.4048054831691199E-2</v>
          </cell>
          <cell r="N689">
            <v>1.42204181219046E-2</v>
          </cell>
          <cell r="O689">
            <v>1.5517350327299499E-2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3.5225181043561202E-3</v>
          </cell>
          <cell r="E690">
            <v>0.31866262334477002</v>
          </cell>
          <cell r="F690">
            <v>0.55246178708281801</v>
          </cell>
          <cell r="G690">
            <v>255.41971506857587</v>
          </cell>
          <cell r="H690">
            <v>160.82482552650248</v>
          </cell>
          <cell r="I690">
            <v>79.109308823660541</v>
          </cell>
          <cell r="J690">
            <v>5.1888289902994762</v>
          </cell>
          <cell r="K690">
            <v>3.2294640907702412</v>
          </cell>
          <cell r="L690">
            <v>2.129588216210109</v>
          </cell>
          <cell r="M690">
            <v>0.15573148790047259</v>
          </cell>
          <cell r="N690">
            <v>0.1382150361827035</v>
          </cell>
          <cell r="O690">
            <v>8.9013437994750894E-2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2.8618612210043277E-5</v>
          </cell>
          <cell r="E691">
            <v>2.5889666917712092E-3</v>
          </cell>
          <cell r="F691">
            <v>4.4884622809570089E-3</v>
          </cell>
          <cell r="G691">
            <v>2.0751512298283719</v>
          </cell>
          <cell r="H691">
            <v>1.3066173626755964</v>
          </cell>
          <cell r="I691">
            <v>0.68029843193498185</v>
          </cell>
          <cell r="J691">
            <v>4.6946127933082712E-2</v>
          </cell>
          <cell r="K691">
            <v>3.0971427544726825E-2</v>
          </cell>
          <cell r="L691">
            <v>2.1172328719235859E-2</v>
          </cell>
          <cell r="M691">
            <v>1.632698612331159E-3</v>
          </cell>
          <cell r="N691">
            <v>1.4902918313330661E-3</v>
          </cell>
          <cell r="O691">
            <v>1.0149239664283033E-3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4.805618150554056E-5</v>
          </cell>
          <cell r="E692">
            <v>4.347375489014595E-3</v>
          </cell>
          <cell r="F692">
            <v>7.5369957310070755E-3</v>
          </cell>
          <cell r="G692">
            <v>3.4845800145781092</v>
          </cell>
          <cell r="H692">
            <v>2.194063104045052</v>
          </cell>
          <cell r="I692">
            <v>1.0792538720826812</v>
          </cell>
          <cell r="J692">
            <v>7.0788935747605322E-2</v>
          </cell>
          <cell r="K692">
            <v>4.4058173134655397E-2</v>
          </cell>
          <cell r="L692">
            <v>2.9053045241611234E-2</v>
          </cell>
          <cell r="M692">
            <v>2.1245769154225472E-3</v>
          </cell>
          <cell r="N692">
            <v>1.8856075877585724E-3</v>
          </cell>
          <cell r="O692">
            <v>1.214371596108473E-3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1.5198475975852972E-4</v>
          </cell>
          <cell r="E693">
            <v>2.5005906655191118E-4</v>
          </cell>
          <cell r="F693">
            <v>3.7026639933016942E-4</v>
          </cell>
          <cell r="G693">
            <v>1.6224650594920872E-4</v>
          </cell>
          <cell r="H693">
            <v>1.1509098767391475E-4</v>
          </cell>
          <cell r="I693">
            <v>1.3375452179658967E-4</v>
          </cell>
          <cell r="J693">
            <v>1.3210060441688667E-4</v>
          </cell>
          <cell r="K693">
            <v>1.5724935018908816E-4</v>
          </cell>
          <cell r="L693">
            <v>2.4169473702661146E-4</v>
          </cell>
          <cell r="M693">
            <v>3.1135203683625327E-4</v>
          </cell>
          <cell r="N693">
            <v>3.487685572064006E-4</v>
          </cell>
          <cell r="O693">
            <v>6.0068958309565104E-4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1.2459083928740412E-3</v>
          </cell>
          <cell r="E694">
            <v>2.0195737875311061E-3</v>
          </cell>
          <cell r="F694">
            <v>2.9320154808260617E-3</v>
          </cell>
          <cell r="G694">
            <v>1.2108244267706417E-3</v>
          </cell>
          <cell r="H694">
            <v>7.6993490504099148E-4</v>
          </cell>
          <cell r="I694">
            <v>8.5330193232630665E-4</v>
          </cell>
          <cell r="J694">
            <v>8.0230064340007848E-4</v>
          </cell>
          <cell r="K694">
            <v>9.1328512882880625E-4</v>
          </cell>
          <cell r="L694">
            <v>1.3773652015012764E-3</v>
          </cell>
          <cell r="M694">
            <v>1.7743268481166018E-3</v>
          </cell>
          <cell r="N694">
            <v>1.9875553766030541E-3</v>
          </cell>
          <cell r="O694">
            <v>3.4231979514273065E-3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1.4555834703110401E-6</v>
          </cell>
          <cell r="F695">
            <v>1.4616701906197299E-6</v>
          </cell>
          <cell r="G695">
            <v>1.5910548852171799E-6</v>
          </cell>
          <cell r="H695">
            <v>2.8891361547898799E-6</v>
          </cell>
          <cell r="I695">
            <v>2.66745216542606E-6</v>
          </cell>
          <cell r="J695">
            <v>3.0090093986754401E-6</v>
          </cell>
          <cell r="K695">
            <v>4.1373454647234101E-6</v>
          </cell>
          <cell r="L695">
            <v>3.8886361703812301E-6</v>
          </cell>
          <cell r="M695">
            <v>5.2051577454042101E-6</v>
          </cell>
          <cell r="N695">
            <v>5.3528900025468004E-6</v>
          </cell>
          <cell r="O695">
            <v>7.9725389568002494E-6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1.9697288682892275E-6</v>
          </cell>
          <cell r="F696">
            <v>3.3817090292385162E-6</v>
          </cell>
          <cell r="G696">
            <v>1.8458346314580088E-6</v>
          </cell>
          <cell r="H696">
            <v>3.2877363957000277E-6</v>
          </cell>
          <cell r="I696">
            <v>3.5020408371065401E-6</v>
          </cell>
          <cell r="J696">
            <v>3.7672353196403379E-6</v>
          </cell>
          <cell r="K696">
            <v>5.6992468229389532E-6</v>
          </cell>
          <cell r="L696">
            <v>4.8136774185124602E-6</v>
          </cell>
          <cell r="M696">
            <v>6.1894964929143587E-6</v>
          </cell>
          <cell r="N696">
            <v>6.9885793662008309E-6</v>
          </cell>
          <cell r="O696">
            <v>1.1404063496937191E-5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2.9712554524048116</v>
          </cell>
          <cell r="E697">
            <v>2.9712239661835667</v>
          </cell>
          <cell r="F697">
            <v>3.1535996667556785</v>
          </cell>
          <cell r="G697">
            <v>2.9685983140981502</v>
          </cell>
          <cell r="H697">
            <v>2.9767292774507208</v>
          </cell>
          <cell r="I697">
            <v>2.9739383184302191</v>
          </cell>
          <cell r="J697">
            <v>2.9745341266852789</v>
          </cell>
          <cell r="K697">
            <v>2.9092565576497393</v>
          </cell>
          <cell r="L697">
            <v>2.7213888836587583</v>
          </cell>
          <cell r="M697">
            <v>2.6195812391253464</v>
          </cell>
          <cell r="N697">
            <v>2.6975291057919639</v>
          </cell>
          <cell r="O697">
            <v>2.6867448206952242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3.2495940962026998E-4</v>
          </cell>
          <cell r="E698">
            <v>2.7921126956781899E-4</v>
          </cell>
          <cell r="F698">
            <v>1.7453236197648999E-4</v>
          </cell>
          <cell r="G698">
            <v>4.8459550484732704E-3</v>
          </cell>
          <cell r="H698">
            <v>9.7402873325262498E-3</v>
          </cell>
          <cell r="I698">
            <v>3.8188438900378101E-3</v>
          </cell>
          <cell r="J698">
            <v>6.1697607167522303E-3</v>
          </cell>
          <cell r="K698">
            <v>1.69080668764983</v>
          </cell>
          <cell r="L698">
            <v>1.50883241423703</v>
          </cell>
          <cell r="M698">
            <v>1.3464771945496801</v>
          </cell>
          <cell r="N698">
            <v>1.2028102867299799</v>
          </cell>
          <cell r="O698">
            <v>1.07321948168808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3.0158833121823698</v>
          </cell>
          <cell r="E699">
            <v>3.0158161585743302</v>
          </cell>
          <cell r="F699">
            <v>3.2008136923611952</v>
          </cell>
          <cell r="G699">
            <v>3.0177684983886626</v>
          </cell>
          <cell r="H699">
            <v>3.0310135762631689</v>
          </cell>
          <cell r="I699">
            <v>3.0221695095888377</v>
          </cell>
          <cell r="J699">
            <v>3.0251618960163866</v>
          </cell>
          <cell r="K699">
            <v>4.6686744931259705</v>
          </cell>
          <cell r="L699">
            <v>4.2933162415454449</v>
          </cell>
          <cell r="M699">
            <v>4.0252133085429049</v>
          </cell>
          <cell r="N699">
            <v>3.958514048072558</v>
          </cell>
          <cell r="O699">
            <v>3.8160452211324341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8.2440056192521951E-3</v>
          </cell>
          <cell r="E700">
            <v>1.6494022684362272E-2</v>
          </cell>
          <cell r="F700">
            <v>0.50405989908351445</v>
          </cell>
          <cell r="G700">
            <v>0.8434714433315863</v>
          </cell>
          <cell r="H700">
            <v>0.81232590278176142</v>
          </cell>
          <cell r="I700">
            <v>0.8192062852534524</v>
          </cell>
          <cell r="J700">
            <v>0.80262524294002902</v>
          </cell>
          <cell r="K700">
            <v>0.79618151687580729</v>
          </cell>
          <cell r="L700">
            <v>0.79944078960286979</v>
          </cell>
          <cell r="M700">
            <v>0.81947476780797324</v>
          </cell>
          <cell r="N700">
            <v>0.84413314864020383</v>
          </cell>
          <cell r="O700">
            <v>0.87493303030447322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8.2440056192521951E-3</v>
          </cell>
          <cell r="E701">
            <v>1.6494022684362272E-2</v>
          </cell>
          <cell r="F701">
            <v>0.50405989908351445</v>
          </cell>
          <cell r="G701">
            <v>0.8434714433315863</v>
          </cell>
          <cell r="H701">
            <v>0.81232590278176142</v>
          </cell>
          <cell r="I701">
            <v>0.8192062852534524</v>
          </cell>
          <cell r="J701">
            <v>0.80262524294002902</v>
          </cell>
          <cell r="K701">
            <v>0.79618151687580729</v>
          </cell>
          <cell r="L701">
            <v>0.79944078960286979</v>
          </cell>
          <cell r="M701">
            <v>0.81947476780797324</v>
          </cell>
          <cell r="N701">
            <v>0.84413314864020383</v>
          </cell>
          <cell r="O701">
            <v>0.87493303030447322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1.2464631300365199E-3</v>
          </cell>
          <cell r="E702">
            <v>1.23882801440943E-3</v>
          </cell>
          <cell r="F702">
            <v>5.08122565029668E-2</v>
          </cell>
          <cell r="G702">
            <v>3.7051557462908502E-2</v>
          </cell>
          <cell r="H702">
            <v>5.7744398521699998E-2</v>
          </cell>
          <cell r="I702">
            <v>2.8852867258427801E-2</v>
          </cell>
          <cell r="J702">
            <v>5.0287261322635703E-2</v>
          </cell>
          <cell r="K702">
            <v>3.3882868178650702E-2</v>
          </cell>
          <cell r="L702">
            <v>4.2906288012054497E-2</v>
          </cell>
          <cell r="M702">
            <v>5.4056941671248498E-2</v>
          </cell>
          <cell r="N702">
            <v>3.5187155552212197E-2</v>
          </cell>
          <cell r="O702">
            <v>5.7339540659933401E-2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1.2464631300365199E-3</v>
          </cell>
          <cell r="E703">
            <v>2.4852911444459501E-3</v>
          </cell>
          <cell r="F703">
            <v>5.3297547647412701E-2</v>
          </cell>
          <cell r="G703">
            <v>8.9158484217143605E-2</v>
          </cell>
          <cell r="H703">
            <v>8.5873278617180707E-2</v>
          </cell>
          <cell r="I703">
            <v>8.6597265780127802E-2</v>
          </cell>
          <cell r="J703">
            <v>8.4851012008051202E-2</v>
          </cell>
          <cell r="K703">
            <v>8.41701295012863E-2</v>
          </cell>
          <cell r="L703">
            <v>8.4515998959486402E-2</v>
          </cell>
          <cell r="M703">
            <v>8.6630628540995999E-2</v>
          </cell>
          <cell r="N703">
            <v>8.9244097223460703E-2</v>
          </cell>
          <cell r="O703">
            <v>9.2526696212145501E-2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1.76026800484715E-2</v>
          </cell>
          <cell r="E704">
            <v>45.581981845330802</v>
          </cell>
          <cell r="F704">
            <v>102.4544531066084</v>
          </cell>
          <cell r="G704">
            <v>83.142182171045334</v>
          </cell>
          <cell r="H704">
            <v>403.91727016699497</v>
          </cell>
          <cell r="I704">
            <v>265.88276036870286</v>
          </cell>
          <cell r="J704">
            <v>172.70231910460612</v>
          </cell>
          <cell r="K704">
            <v>18.718243932376904</v>
          </cell>
          <cell r="L704">
            <v>12.097567011132298</v>
          </cell>
          <cell r="M704">
            <v>0.1947950039574339</v>
          </cell>
          <cell r="N704">
            <v>0.17023734191357731</v>
          </cell>
          <cell r="O704">
            <v>0.10379377957528201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1.3294056043809438E-4</v>
          </cell>
          <cell r="E705">
            <v>0.34424838693375642</v>
          </cell>
          <cell r="F705">
            <v>0.77376583439938429</v>
          </cell>
          <cell r="G705">
            <v>0.62791394625301167</v>
          </cell>
          <cell r="H705">
            <v>3.0505007259555352</v>
          </cell>
          <cell r="I705">
            <v>2.126475574696403</v>
          </cell>
          <cell r="J705">
            <v>1.4583225189055173</v>
          </cell>
          <cell r="K705">
            <v>0.16745508798386591</v>
          </cell>
          <cell r="L705">
            <v>0.11380841140495727</v>
          </cell>
          <cell r="M705">
            <v>1.901062239474527E-3</v>
          </cell>
          <cell r="N705">
            <v>1.7088047846289054E-3</v>
          </cell>
          <cell r="O705">
            <v>1.1017477897899536E-3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2.4014570325336303E-4</v>
          </cell>
          <cell r="E706">
            <v>0.62185514113684659</v>
          </cell>
          <cell r="F706">
            <v>1.3977415157791038</v>
          </cell>
          <cell r="G706">
            <v>1.1342726080633738</v>
          </cell>
          <cell r="H706">
            <v>5.5104675329739994</v>
          </cell>
          <cell r="I706">
            <v>3.6273227881132653</v>
          </cell>
          <cell r="J706">
            <v>2.3561025798718389</v>
          </cell>
          <cell r="K706">
            <v>0.25536485583051799</v>
          </cell>
          <cell r="L706">
            <v>0.16504184189812179</v>
          </cell>
          <cell r="M706">
            <v>2.6575034646307556E-3</v>
          </cell>
          <cell r="N706">
            <v>2.3224739688073271E-3</v>
          </cell>
          <cell r="O706">
            <v>1.4160133639192635E-3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4.4806696791677153E-4</v>
          </cell>
          <cell r="E707">
            <v>1.0502431830308209E-3</v>
          </cell>
          <cell r="F707">
            <v>1.8307253694139958E-3</v>
          </cell>
          <cell r="G707">
            <v>1.6428510199729704E-3</v>
          </cell>
          <cell r="H707">
            <v>1.8372971971010081E-3</v>
          </cell>
          <cell r="I707">
            <v>2.2900351476385556E-3</v>
          </cell>
          <cell r="J707">
            <v>2.5261241659896541E-3</v>
          </cell>
          <cell r="K707">
            <v>5.2440645603902634E-3</v>
          </cell>
          <cell r="L707">
            <v>3.9997349674735965E-3</v>
          </cell>
          <cell r="M707">
            <v>5.2672636849903868E-3</v>
          </cell>
          <cell r="N707">
            <v>5.569178238808147E-3</v>
          </cell>
          <cell r="O707">
            <v>9.5821048368479149E-3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4.4806696791677153E-4</v>
          </cell>
          <cell r="E708">
            <v>1.0502431830308209E-3</v>
          </cell>
          <cell r="F708">
            <v>1.8307253694139958E-3</v>
          </cell>
          <cell r="G708">
            <v>1.6428510199729704E-3</v>
          </cell>
          <cell r="H708">
            <v>1.8372971971010081E-3</v>
          </cell>
          <cell r="I708">
            <v>2.2900351476385556E-3</v>
          </cell>
          <cell r="J708">
            <v>2.5261241659896541E-3</v>
          </cell>
          <cell r="K708">
            <v>5.2440645603902634E-3</v>
          </cell>
          <cell r="L708">
            <v>3.9997349674735965E-3</v>
          </cell>
          <cell r="M708">
            <v>5.2672636849903868E-3</v>
          </cell>
          <cell r="N708">
            <v>5.569178238808147E-3</v>
          </cell>
          <cell r="O708">
            <v>9.5821048368479149E-3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5.7579245941041996E-4</v>
          </cell>
          <cell r="E709">
            <v>4.4925415021336199E-4</v>
          </cell>
          <cell r="F709">
            <v>3.2521876195192701E-4</v>
          </cell>
          <cell r="G709">
            <v>3.94176712622337E-4</v>
          </cell>
          <cell r="H709">
            <v>4.4030538272935699E-4</v>
          </cell>
          <cell r="I709">
            <v>4.9861615746701296E-4</v>
          </cell>
          <cell r="J709">
            <v>5.81794796853116E-4</v>
          </cell>
          <cell r="K709">
            <v>6.6803786794208096E-4</v>
          </cell>
          <cell r="L709">
            <v>7.7817897388843098E-4</v>
          </cell>
          <cell r="M709">
            <v>8.5855841338142603E-4</v>
          </cell>
          <cell r="N709">
            <v>9.6104917741366097E-4</v>
          </cell>
          <cell r="O709">
            <v>1.33637646471567E-3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5.7579245941041996E-4</v>
          </cell>
          <cell r="E710">
            <v>1.02504660962378E-3</v>
          </cell>
          <cell r="F710">
            <v>1.3502653715757101E-3</v>
          </cell>
          <cell r="G710">
            <v>8.5698689750878497E-4</v>
          </cell>
          <cell r="H710">
            <v>5.4252900950402597E-4</v>
          </cell>
          <cell r="I710">
            <v>8.5515482396108199E-4</v>
          </cell>
          <cell r="J710">
            <v>8.4033275731023802E-4</v>
          </cell>
          <cell r="K710">
            <v>1.0606695538908899E-3</v>
          </cell>
          <cell r="L710">
            <v>1.2669801146988E-3</v>
          </cell>
          <cell r="M710">
            <v>1.06036708051819E-3</v>
          </cell>
          <cell r="N710">
            <v>1.5474328197929499E-3</v>
          </cell>
          <cell r="O710">
            <v>1.9849528370872202E-3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2.4238072588365442E-4</v>
          </cell>
          <cell r="F711">
            <v>3.5882600533841387E-4</v>
          </cell>
          <cell r="G711">
            <v>8.1083099810406152E-5</v>
          </cell>
          <cell r="H711">
            <v>1.1758473947360124E-4</v>
          </cell>
          <cell r="I711">
            <v>1.2452901545927577E-4</v>
          </cell>
          <cell r="J711">
            <v>9.6420072207996732E-5</v>
          </cell>
          <cell r="K711">
            <v>9.5945465970092051E-5</v>
          </cell>
          <cell r="L711">
            <v>1.2003499024138628E-4</v>
          </cell>
          <cell r="M711">
            <v>9.4095329295893246E-5</v>
          </cell>
          <cell r="N711">
            <v>1.2193797097912625E-4</v>
          </cell>
          <cell r="O711">
            <v>1.0263474728665078E-4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2.2103541022847973E-4</v>
          </cell>
          <cell r="F712">
            <v>3.2722590874942114E-4</v>
          </cell>
          <cell r="G712">
            <v>7.3942497547403212E-5</v>
          </cell>
          <cell r="H712">
            <v>1.0513897494342276E-4</v>
          </cell>
          <cell r="I712">
            <v>1.0772895430238867E-4</v>
          </cell>
          <cell r="J712">
            <v>7.7897475187597106E-5</v>
          </cell>
          <cell r="K712">
            <v>7.292494827870508E-5</v>
          </cell>
          <cell r="L712">
            <v>8.8068959087367465E-5</v>
          </cell>
          <cell r="M712">
            <v>6.3283310443056553E-5</v>
          </cell>
          <cell r="N712">
            <v>8.0484589871828653E-5</v>
          </cell>
          <cell r="O712">
            <v>6.505220786976807E-5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2.52196595269116E-5</v>
          </cell>
          <cell r="F713">
            <v>1.0391954988003799E-5</v>
          </cell>
          <cell r="G713">
            <v>2.5002444396774799E-7</v>
          </cell>
          <cell r="H713">
            <v>1.5271026408546101E-6</v>
          </cell>
          <cell r="I713">
            <v>1.37009732514753E-6</v>
          </cell>
          <cell r="J713">
            <v>8.8754566175659801E-7</v>
          </cell>
          <cell r="K713">
            <v>1.02480718636491E-6</v>
          </cell>
          <cell r="L713">
            <v>9.9496364271594998E-7</v>
          </cell>
          <cell r="M713">
            <v>9.1496044637258905E-7</v>
          </cell>
          <cell r="N713">
            <v>1.12323788410553E-6</v>
          </cell>
          <cell r="O713">
            <v>1.3679987886622501E-6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2.48839063935298E-5</v>
          </cell>
          <cell r="F714">
            <v>3.3685056672790606E-5</v>
          </cell>
          <cell r="G714">
            <v>6.4885794570810013E-7</v>
          </cell>
          <cell r="H714">
            <v>1.9612898655699E-6</v>
          </cell>
          <cell r="I714">
            <v>2.7189237826113702E-6</v>
          </cell>
          <cell r="J714">
            <v>2.4124917951759222E-6</v>
          </cell>
          <cell r="K714">
            <v>2.2871356520199411E-6</v>
          </cell>
          <cell r="L714">
            <v>2.2609337842224579E-6</v>
          </cell>
          <cell r="M714">
            <v>2.0947086062699258E-6</v>
          </cell>
          <cell r="N714">
            <v>2.4601593743146211E-6</v>
          </cell>
          <cell r="O714">
            <v>3.201811997187859E-6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8.2984850010049698</v>
          </cell>
          <cell r="E715">
            <v>10.094890805350035</v>
          </cell>
          <cell r="F715">
            <v>1.3619630970560932</v>
          </cell>
          <cell r="G715">
            <v>0.10413926168249502</v>
          </cell>
          <cell r="H715">
            <v>2.5747126461586473E-2</v>
          </cell>
          <cell r="I715">
            <v>2.401547118128752E-2</v>
          </cell>
          <cell r="J715">
            <v>2.395449050779162E-2</v>
          </cell>
          <cell r="K715">
            <v>1.8471903123440631E-2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1.4029213543238578E-2</v>
          </cell>
          <cell r="E716">
            <v>1.713774896977802E-2</v>
          </cell>
          <cell r="F716">
            <v>2.345992185211324E-3</v>
          </cell>
          <cell r="G716">
            <v>1.8371422608515919E-4</v>
          </cell>
          <cell r="H716">
            <v>5.1325480942842579E-5</v>
          </cell>
          <cell r="I716">
            <v>5.0903123549377791E-5</v>
          </cell>
          <cell r="J716">
            <v>5.3295920943435577E-5</v>
          </cell>
          <cell r="K716">
            <v>4.2072622650522795E-5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0.1132126193861525</v>
          </cell>
          <cell r="E717">
            <v>0.13772020198294727</v>
          </cell>
          <cell r="F717">
            <v>1.8580669809769326E-2</v>
          </cell>
          <cell r="G717">
            <v>1.4207266259549122E-3</v>
          </cell>
          <cell r="H717">
            <v>3.5125684122218928E-4</v>
          </cell>
          <cell r="I717">
            <v>3.2763262184566866E-4</v>
          </cell>
          <cell r="J717">
            <v>3.2680068905582008E-4</v>
          </cell>
          <cell r="K717">
            <v>2.520041353811817E-4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1.6796337916097102E-5</v>
          </cell>
          <cell r="F718">
            <v>4.2845862465743399E-6</v>
          </cell>
          <cell r="G718">
            <v>1.28246566550073E-7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3.0578505607293762E-4</v>
          </cell>
          <cell r="E719">
            <v>3.7582104589766358E-4</v>
          </cell>
          <cell r="F719">
            <v>6.1985585344039485E-5</v>
          </cell>
          <cell r="G719">
            <v>2.95226318340299E-7</v>
          </cell>
          <cell r="H719">
            <v>-3.1206190604401991E-7</v>
          </cell>
          <cell r="I719">
            <v>-3.0836334049371346E-7</v>
          </cell>
          <cell r="J719">
            <v>-2.7521108822067899E-7</v>
          </cell>
          <cell r="K719">
            <v>-9.1050558824670494E-8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0.41888492844580999</v>
          </cell>
          <cell r="E720">
            <v>3.0734434030914599</v>
          </cell>
          <cell r="F720">
            <v>4.23951669777143</v>
          </cell>
          <cell r="G720">
            <v>99.190721539397259</v>
          </cell>
          <cell r="H720">
            <v>76.02078823141693</v>
          </cell>
          <cell r="I720">
            <v>26.405474829127865</v>
          </cell>
          <cell r="J720">
            <v>80.426685839078075</v>
          </cell>
          <cell r="K720">
            <v>51.500227294678993</v>
          </cell>
          <cell r="L720">
            <v>52.248754816737666</v>
          </cell>
          <cell r="M720">
            <v>62.55865338534106</v>
          </cell>
          <cell r="N720">
            <v>56.997524340518169</v>
          </cell>
          <cell r="O720">
            <v>54.250978829943108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3.01161961305966E-3</v>
          </cell>
          <cell r="E721">
            <v>2.2096861939439511E-2</v>
          </cell>
          <cell r="F721">
            <v>3.0480475113475208E-2</v>
          </cell>
          <cell r="G721">
            <v>0.71314268462689046</v>
          </cell>
          <cell r="H721">
            <v>0.54655988146302648</v>
          </cell>
          <cell r="I721">
            <v>0.20023350133018414</v>
          </cell>
          <cell r="J721">
            <v>0.64265877505629421</v>
          </cell>
          <cell r="K721">
            <v>0.43470762243366134</v>
          </cell>
          <cell r="L721">
            <v>0.46398077581508179</v>
          </cell>
          <cell r="M721">
            <v>0.58753689853660418</v>
          </cell>
          <cell r="N721">
            <v>0.56353252578258617</v>
          </cell>
          <cell r="O721">
            <v>0.53734512566236259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5.7146647809796693E-3</v>
          </cell>
          <cell r="E722">
            <v>4.1929650792516447E-2</v>
          </cell>
          <cell r="F722">
            <v>5.7837881279282813E-2</v>
          </cell>
          <cell r="G722">
            <v>1.3532158463764989</v>
          </cell>
          <cell r="H722">
            <v>1.0371185297601218</v>
          </cell>
          <cell r="I722">
            <v>0.36023840148878428</v>
          </cell>
          <cell r="J722">
            <v>1.09722627338442</v>
          </cell>
          <cell r="K722">
            <v>0.70259518819480204</v>
          </cell>
          <cell r="L722">
            <v>0.71280702342070412</v>
          </cell>
          <cell r="M722">
            <v>0.85346048274680875</v>
          </cell>
          <cell r="N722">
            <v>0.77759241937951062</v>
          </cell>
          <cell r="O722">
            <v>0.74012249426934706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1.3111647155961302E-4</v>
          </cell>
          <cell r="E723">
            <v>2.8266731911403441E-4</v>
          </cell>
          <cell r="F723">
            <v>3.7207517055689687E-4</v>
          </cell>
          <cell r="G723">
            <v>1.9473431541651599E-4</v>
          </cell>
          <cell r="H723">
            <v>1.7038799256393667E-4</v>
          </cell>
          <cell r="I723">
            <v>1.6866024077990844E-4</v>
          </cell>
          <cell r="J723">
            <v>1.449017044030132E-4</v>
          </cell>
          <cell r="K723">
            <v>1.438269495974868E-4</v>
          </cell>
          <cell r="L723">
            <v>1.6851214610063216E-4</v>
          </cell>
          <cell r="M723">
            <v>1.4434796466529902E-4</v>
          </cell>
          <cell r="N723">
            <v>1.71758022730863E-4</v>
          </cell>
          <cell r="O723">
            <v>1.5634944175773531E-4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1.4707479282524442E-4</v>
          </cell>
          <cell r="E724">
            <v>3.1707105066705783E-4</v>
          </cell>
          <cell r="F724">
            <v>4.1736082411425246E-4</v>
          </cell>
          <cell r="G724">
            <v>2.1843563020858302E-4</v>
          </cell>
          <cell r="H724">
            <v>1.8710863545489767E-4</v>
          </cell>
          <cell r="I724">
            <v>1.7809836566184807E-4</v>
          </cell>
          <cell r="J724">
            <v>1.4313433368153236E-4</v>
          </cell>
          <cell r="K724">
            <v>1.3318609465660773E-4</v>
          </cell>
          <cell r="L724">
            <v>1.4949764077829594E-4</v>
          </cell>
          <cell r="M724">
            <v>1.1792687285461202E-4</v>
          </cell>
          <cell r="N724">
            <v>1.3690670706535823E-4</v>
          </cell>
          <cell r="O724">
            <v>1.2019369943829009E-4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9.9652432625126797E-6</v>
          </cell>
          <cell r="F725">
            <v>4.8601851748835802E-6</v>
          </cell>
          <cell r="G725">
            <v>1.1339634554371901E-6</v>
          </cell>
          <cell r="H725">
            <v>2.5565368355339898E-6</v>
          </cell>
          <cell r="I725">
            <v>2.4542583953786401E-6</v>
          </cell>
          <cell r="J725">
            <v>1.9663307078367502E-6</v>
          </cell>
          <cell r="K725">
            <v>2.2704215681353002E-6</v>
          </cell>
          <cell r="L725">
            <v>2.05919045895876E-6</v>
          </cell>
          <cell r="M725">
            <v>1.9450676622957399E-6</v>
          </cell>
          <cell r="N725">
            <v>2.1552702373289701E-6</v>
          </cell>
          <cell r="O725">
            <v>2.6114029352869301E-6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6.3206831585022537E-6</v>
          </cell>
          <cell r="E726">
            <v>1.6126272311029751E-5</v>
          </cell>
          <cell r="F726">
            <v>2.0349563767338217E-5</v>
          </cell>
          <cell r="G726">
            <v>5.0817691019318919E-6</v>
          </cell>
          <cell r="H726">
            <v>5.3471123409168288E-6</v>
          </cell>
          <cell r="I726">
            <v>5.2891157942927704E-6</v>
          </cell>
          <cell r="J726">
            <v>5.2873479662215236E-6</v>
          </cell>
          <cell r="K726">
            <v>5.208064889776615E-6</v>
          </cell>
          <cell r="L726">
            <v>5.1590944420845282E-6</v>
          </cell>
          <cell r="M726">
            <v>5.2023720476280778E-6</v>
          </cell>
          <cell r="N726">
            <v>5.503864823922833E-6</v>
          </cell>
          <cell r="O726">
            <v>6.5614377613791375E-6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38.024888050067403</v>
          </cell>
          <cell r="E727">
            <v>28.417061576827056</v>
          </cell>
          <cell r="F727">
            <v>2.2481728142143513</v>
          </cell>
          <cell r="G727">
            <v>0.36441255106459003</v>
          </cell>
          <cell r="H727">
            <v>4.1221805859839401E-2</v>
          </cell>
          <cell r="I727">
            <v>3.8121012247076598E-2</v>
          </cell>
          <cell r="J727">
            <v>4.1727661218992899E-2</v>
          </cell>
          <cell r="K727">
            <v>3.0787799929072299E-2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4.537352063638915E-2</v>
          </cell>
          <cell r="E728">
            <v>3.4050501593676598E-2</v>
          </cell>
          <cell r="F728">
            <v>2.7124264698658359E-3</v>
          </cell>
          <cell r="G728">
            <v>4.4959401656327776E-4</v>
          </cell>
          <cell r="H728">
            <v>5.7359324296870246E-5</v>
          </cell>
          <cell r="I728">
            <v>5.6291290688910267E-5</v>
          </cell>
          <cell r="J728">
            <v>6.4718554952849516E-5</v>
          </cell>
          <cell r="K728">
            <v>4.8870957796250248E-5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0.51875699931879016</v>
          </cell>
          <cell r="E729">
            <v>0.38768160404948238</v>
          </cell>
          <cell r="F729">
            <v>3.0670843304424981E-2</v>
          </cell>
          <cell r="G729">
            <v>4.9715218426274127E-3</v>
          </cell>
          <cell r="H729">
            <v>5.6237115770585704E-4</v>
          </cell>
          <cell r="I729">
            <v>5.2006837990554739E-4</v>
          </cell>
          <cell r="J729">
            <v>5.6927232222364079E-4</v>
          </cell>
          <cell r="K729">
            <v>4.2002455564900881E-4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2.0989711872788698E-6</v>
          </cell>
          <cell r="F730">
            <v>1.1301610557628E-6</v>
          </cell>
          <cell r="G730">
            <v>3.8950259937105802E-7</v>
          </cell>
          <cell r="J730">
            <v>1.03550867295827E-7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9.8779661499402336E-4</v>
          </cell>
          <cell r="E731">
            <v>7.399165144731368E-4</v>
          </cell>
          <cell r="F731">
            <v>6.9695901279421581E-5</v>
          </cell>
          <cell r="G731">
            <v>6.0775234935173637E-6</v>
          </cell>
          <cell r="H731">
            <v>-1.8535864755821099E-7</v>
          </cell>
          <cell r="I731">
            <v>-2.0007543734435841E-7</v>
          </cell>
          <cell r="J731">
            <v>-2.6642833864277002E-8</v>
          </cell>
          <cell r="K731">
            <v>6.1283584251036512E-8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7.2315658352876174E-4</v>
          </cell>
          <cell r="H732">
            <v>2.345677707031488E-3</v>
          </cell>
          <cell r="I732">
            <v>4.1487759651935834E-3</v>
          </cell>
          <cell r="J732">
            <v>6.2344557142799918E-3</v>
          </cell>
          <cell r="K732">
            <v>9.4352521730435013E-3</v>
          </cell>
          <cell r="L732">
            <v>1.4571105478969702E-2</v>
          </cell>
          <cell r="M732">
            <v>1.88238061507339E-2</v>
          </cell>
          <cell r="N732">
            <v>1.8656668920728335E-2</v>
          </cell>
          <cell r="O732">
            <v>2.7193905450578121E-2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1.5588234477997099E-4</v>
          </cell>
          <cell r="H733">
            <v>5.0009417532535338E-4</v>
          </cell>
          <cell r="I733">
            <v>8.7295184287396459E-4</v>
          </cell>
          <cell r="J733">
            <v>1.2945347538050351E-3</v>
          </cell>
          <cell r="K733">
            <v>1.9258075141015878E-3</v>
          </cell>
          <cell r="L733">
            <v>2.9556834234074074E-3</v>
          </cell>
          <cell r="M733">
            <v>3.8123335719476201E-3</v>
          </cell>
          <cell r="N733">
            <v>3.7784837294678225E-3</v>
          </cell>
          <cell r="O733">
            <v>5.507506710993532E-3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2.74327118676918E-4</v>
          </cell>
          <cell r="H734">
            <v>6.2369667939649303E-4</v>
          </cell>
          <cell r="I734">
            <v>8.9284529122368598E-4</v>
          </cell>
          <cell r="J734">
            <v>1.3018255110105201E-3</v>
          </cell>
          <cell r="K734">
            <v>2.27289917731091E-3</v>
          </cell>
          <cell r="L734">
            <v>2.9865636798559999E-3</v>
          </cell>
          <cell r="M734">
            <v>3.4388611675234102E-3</v>
          </cell>
          <cell r="N734">
            <v>3.51055263427817E-3</v>
          </cell>
          <cell r="O734">
            <v>5.1184544506943904E-3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2.74327118676918E-4</v>
          </cell>
          <cell r="H735">
            <v>8.9774441304299273E-4</v>
          </cell>
          <cell r="I735">
            <v>1.5733701681980737E-3</v>
          </cell>
          <cell r="J735">
            <v>2.5167051172064114E-3</v>
          </cell>
          <cell r="K735">
            <v>3.8779423580660461E-3</v>
          </cell>
          <cell r="L735">
            <v>5.8429760937541188E-3</v>
          </cell>
          <cell r="M735">
            <v>7.5860355610400275E-3</v>
          </cell>
          <cell r="N735">
            <v>7.4764411164961256E-3</v>
          </cell>
          <cell r="O735">
            <v>1.0940183394788191E-2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3.3935407377522833E-3</v>
          </cell>
          <cell r="E736">
            <v>0.10452558995732009</v>
          </cell>
          <cell r="F736">
            <v>0.10577747332793026</v>
          </cell>
          <cell r="G736">
            <v>0.10172455240322396</v>
          </cell>
          <cell r="H736">
            <v>2.9031135548572576E-2</v>
          </cell>
          <cell r="I736">
            <v>4.3911049403492594E-2</v>
          </cell>
          <cell r="J736">
            <v>0.11670587783196493</v>
          </cell>
          <cell r="K736">
            <v>0.19999089556205044</v>
          </cell>
          <cell r="L736">
            <v>0.17371110193032882</v>
          </cell>
          <cell r="M736">
            <v>0.19079115485023593</v>
          </cell>
          <cell r="N736">
            <v>0.17528003540468776</v>
          </cell>
          <cell r="O736">
            <v>0.21653506273188694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3.3935407377522833E-3</v>
          </cell>
          <cell r="E737">
            <v>0.10452558995732009</v>
          </cell>
          <cell r="F737">
            <v>0.10577747332793026</v>
          </cell>
          <cell r="G737">
            <v>0.10172455240322396</v>
          </cell>
          <cell r="H737">
            <v>2.9031135548572576E-2</v>
          </cell>
          <cell r="I737">
            <v>4.3911049403492594E-2</v>
          </cell>
          <cell r="J737">
            <v>0.11670587783196493</v>
          </cell>
          <cell r="K737">
            <v>0.19999089556205044</v>
          </cell>
          <cell r="L737">
            <v>0.17371110193032882</v>
          </cell>
          <cell r="M737">
            <v>0.19079115485023593</v>
          </cell>
          <cell r="N737">
            <v>0.17528003540468776</v>
          </cell>
          <cell r="O737">
            <v>0.21653506273188694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1.3377159526343401E-3</v>
          </cell>
          <cell r="E738">
            <v>9.7208190924815297E-3</v>
          </cell>
          <cell r="F738">
            <v>1.3714485568733299E-4</v>
          </cell>
          <cell r="G738">
            <v>1.2057614654484099E-3</v>
          </cell>
          <cell r="H738">
            <v>1.8041782723717699E-3</v>
          </cell>
          <cell r="I738">
            <v>2.5946230537214499E-3</v>
          </cell>
          <cell r="J738">
            <v>8.8144652021370003E-3</v>
          </cell>
          <cell r="K738">
            <v>1.14696044978853E-2</v>
          </cell>
          <cell r="L738">
            <v>2.9429254127575498E-3</v>
          </cell>
          <cell r="M738">
            <v>1.13813619246005E-2</v>
          </cell>
          <cell r="N738">
            <v>6.6495530322973201E-3</v>
          </cell>
          <cell r="O738">
            <v>8.6268788296375402E-3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1.3377159526343401E-3</v>
          </cell>
          <cell r="E739">
            <v>1.10585350451159E-2</v>
          </cell>
          <cell r="F739">
            <v>1.1195679900803199E-2</v>
          </cell>
          <cell r="G739">
            <v>1.0754563745397501E-2</v>
          </cell>
          <cell r="H739">
            <v>3.0802050541745701E-3</v>
          </cell>
          <cell r="I739">
            <v>4.6520075416342397E-3</v>
          </cell>
          <cell r="J739">
            <v>1.23445745289259E-2</v>
          </cell>
          <cell r="K739">
            <v>2.1170385767348501E-2</v>
          </cell>
          <cell r="L739">
            <v>1.83773703097471E-2</v>
          </cell>
          <cell r="M739">
            <v>2.02006680770121E-2</v>
          </cell>
          <cell r="N739">
            <v>1.85521715660193E-2</v>
          </cell>
          <cell r="O739">
            <v>2.29572900356762E-2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7.639230162461095E-4</v>
          </cell>
          <cell r="E740">
            <v>1.7465998739565215E-3</v>
          </cell>
          <cell r="F740">
            <v>1.8075340511290701E-3</v>
          </cell>
          <cell r="G740">
            <v>3.0776718864863027E-4</v>
          </cell>
          <cell r="H740">
            <v>2.4463514920205787E-4</v>
          </cell>
          <cell r="I740">
            <v>1.8061478735940627E-4</v>
          </cell>
          <cell r="J740">
            <v>1.5782767188954271E-4</v>
          </cell>
          <cell r="K740">
            <v>1.6034468441900171E-4</v>
          </cell>
          <cell r="L740">
            <v>1.8598463370727097E-4</v>
          </cell>
          <cell r="M740">
            <v>1.6230276089131829E-4</v>
          </cell>
          <cell r="N740">
            <v>1.8795071474993132E-4</v>
          </cell>
          <cell r="O740">
            <v>1.7041463758505932E-4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9.203835512539844E-4</v>
          </cell>
          <cell r="E741">
            <v>2.1043243369093228E-3</v>
          </cell>
          <cell r="F741">
            <v>2.1777385595287725E-3</v>
          </cell>
          <cell r="G741">
            <v>3.7080157558261502E-4</v>
          </cell>
          <cell r="H741">
            <v>2.9008887695718437E-4</v>
          </cell>
          <cell r="I741">
            <v>2.0458304725961467E-4</v>
          </cell>
          <cell r="J741">
            <v>1.6713340938374514E-4</v>
          </cell>
          <cell r="K741">
            <v>1.5907398202647869E-4</v>
          </cell>
          <cell r="L741">
            <v>1.7644988532479681E-4</v>
          </cell>
          <cell r="M741">
            <v>1.4202465616677045E-4</v>
          </cell>
          <cell r="N741">
            <v>1.6024518627855803E-4</v>
          </cell>
          <cell r="O741">
            <v>1.4021698328475231E-4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8.0497849186091303E-6</v>
          </cell>
          <cell r="F742">
            <v>3.7975419396697598E-6</v>
          </cell>
          <cell r="G742">
            <v>1.1967957312521501E-6</v>
          </cell>
          <cell r="H742">
            <v>2.5506870665908998E-6</v>
          </cell>
          <cell r="I742">
            <v>2.5968166057912002E-6</v>
          </cell>
          <cell r="J742">
            <v>2.15888087592329E-6</v>
          </cell>
          <cell r="K742">
            <v>2.5604165823886402E-6</v>
          </cell>
          <cell r="L742">
            <v>2.3030452581488299E-6</v>
          </cell>
          <cell r="M742">
            <v>2.1198225496750302E-6</v>
          </cell>
          <cell r="N742">
            <v>2.3342875202803E-6</v>
          </cell>
          <cell r="O742">
            <v>2.76990323305139E-6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5.3646455146068683E-5</v>
          </cell>
          <cell r="E743">
            <v>1.1591277825322926E-4</v>
          </cell>
          <cell r="F743">
            <v>1.1402859092156271E-4</v>
          </cell>
          <cell r="G743">
            <v>8.3106874641525872E-6</v>
          </cell>
          <cell r="H743">
            <v>6.3083900812871479E-6</v>
          </cell>
          <cell r="I743">
            <v>5.4917839119420254E-6</v>
          </cell>
          <cell r="J743">
            <v>5.6369137536074772E-6</v>
          </cell>
          <cell r="K743">
            <v>5.7729399956967055E-6</v>
          </cell>
          <cell r="L743">
            <v>5.7912913553806422E-6</v>
          </cell>
          <cell r="M743">
            <v>5.8335907717830879E-6</v>
          </cell>
          <cell r="N743">
            <v>6.0820060109041136E-6</v>
          </cell>
          <cell r="O743">
            <v>7.0913026478450705E-6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11.362356758847611</v>
          </cell>
          <cell r="E744">
            <v>9.0810104102988767</v>
          </cell>
          <cell r="F744">
            <v>5.5746344363484042</v>
          </cell>
          <cell r="G744">
            <v>7.78524448783892</v>
          </cell>
          <cell r="H744">
            <v>2.0928213133822267</v>
          </cell>
          <cell r="I744">
            <v>7.0982871067517994E-2</v>
          </cell>
          <cell r="J744">
            <v>7.9866432756280109E-2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8.9828541744882591E-3</v>
          </cell>
          <cell r="E745">
            <v>7.2116302647423376E-3</v>
          </cell>
          <cell r="F745">
            <v>4.447074373283645E-3</v>
          </cell>
          <cell r="G745">
            <v>6.7835959983102616E-3</v>
          </cell>
          <cell r="H745">
            <v>1.9485313135918754E-3</v>
          </cell>
          <cell r="I745">
            <v>7.074794187193989E-5</v>
          </cell>
          <cell r="J745">
            <v>8.1900478839687423E-5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0.15501168838809828</v>
          </cell>
          <cell r="E746">
            <v>0.1238882729917989</v>
          </cell>
          <cell r="F746">
            <v>7.6052311546363049E-2</v>
          </cell>
          <cell r="G746">
            <v>0.1062107024261789</v>
          </cell>
          <cell r="H746">
            <v>2.8551450387206335E-2</v>
          </cell>
          <cell r="I746">
            <v>9.6838841838360189E-4</v>
          </cell>
          <cell r="J746">
            <v>1.0895829843967271E-3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1.29984216935897E-6</v>
          </cell>
          <cell r="F747">
            <v>3.8396240673560298E-6</v>
          </cell>
          <cell r="G747">
            <v>8.5433151480573101E-5</v>
          </cell>
          <cell r="H747">
            <v>4.7557684444194702E-7</v>
          </cell>
          <cell r="I747">
            <v>1.9997042734632101E-7</v>
          </cell>
          <cell r="J747">
            <v>1.5850399251749999E-7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1.966437354821968E-4</v>
          </cell>
          <cell r="E748">
            <v>1.5492623584866335E-4</v>
          </cell>
          <cell r="F748">
            <v>1.2149053396633499E-4</v>
          </cell>
          <cell r="G748">
            <v>1.4389029279451818E-4</v>
          </cell>
          <cell r="H748">
            <v>4.1406593609407495E-5</v>
          </cell>
          <cell r="I748">
            <v>5.9831280388989876E-7</v>
          </cell>
          <cell r="J748">
            <v>3.7573990758985779E-7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3.8557031353347046E-4</v>
          </cell>
          <cell r="H749">
            <v>1.0517490137965521E-3</v>
          </cell>
          <cell r="I749">
            <v>1.7139105518292057E-3</v>
          </cell>
          <cell r="J749">
            <v>2.36566215221084E-3</v>
          </cell>
          <cell r="K749">
            <v>3.2661709805966266E-3</v>
          </cell>
          <cell r="L749">
            <v>4.0747923790987002E-3</v>
          </cell>
          <cell r="M749">
            <v>5.4986998528772932E-3</v>
          </cell>
          <cell r="N749">
            <v>5.495748688012397E-3</v>
          </cell>
          <cell r="O749">
            <v>7.8383293972893401E-3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1.4275692941035455E-4</v>
          </cell>
          <cell r="H750">
            <v>3.8575932096558555E-4</v>
          </cell>
          <cell r="I750">
            <v>6.2225692269311295E-4</v>
          </cell>
          <cell r="J750">
            <v>8.4801467194254698E-4</v>
          </cell>
          <cell r="K750">
            <v>1.1539909662241395E-3</v>
          </cell>
          <cell r="L750">
            <v>1.4271585768643659E-3</v>
          </cell>
          <cell r="M750">
            <v>1.9206665961643216E-3</v>
          </cell>
          <cell r="N750">
            <v>1.9196357699822341E-3</v>
          </cell>
          <cell r="O750">
            <v>2.7378867452146436E-3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1.4241072375936799E-4</v>
          </cell>
          <cell r="H751">
            <v>2.5303996974426198E-4</v>
          </cell>
          <cell r="I751">
            <v>3.0733902425157498E-4</v>
          </cell>
          <cell r="J751">
            <v>4.0744261354727998E-4</v>
          </cell>
          <cell r="K751">
            <v>5.8410088826468603E-4</v>
          </cell>
          <cell r="L751">
            <v>7.2076048330828096E-4</v>
          </cell>
          <cell r="M751">
            <v>8.75726998118734E-4</v>
          </cell>
          <cell r="N751">
            <v>9.2933834523347195E-4</v>
          </cell>
          <cell r="O751">
            <v>1.3349052661596999E-3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1.4241072375936799E-4</v>
          </cell>
          <cell r="H752">
            <v>3.952616524854983E-4</v>
          </cell>
          <cell r="I752">
            <v>6.4719435134385497E-4</v>
          </cell>
          <cell r="J752">
            <v>9.2706394843212363E-4</v>
          </cell>
          <cell r="K752">
            <v>1.2971404862916253E-3</v>
          </cell>
          <cell r="L752">
            <v>1.6013120302017206E-3</v>
          </cell>
          <cell r="M752">
            <v>2.175952864658002E-3</v>
          </cell>
          <cell r="N752">
            <v>2.1770575950693675E-3</v>
          </cell>
          <cell r="O752">
            <v>3.13566989999661E-3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6.5805634005958505E-4</v>
          </cell>
          <cell r="E753">
            <v>1.0842310847987092E-3</v>
          </cell>
          <cell r="F753">
            <v>1.4607389958895135E-3</v>
          </cell>
          <cell r="G753">
            <v>2.0064180465999601E-2</v>
          </cell>
          <cell r="H753">
            <v>3.2837960445217702E-2</v>
          </cell>
          <cell r="I753">
            <v>3.352459704699258E-2</v>
          </cell>
          <cell r="J753">
            <v>3.2517663692931999E-2</v>
          </cell>
          <cell r="K753">
            <v>6.1454167448261009E-2</v>
          </cell>
          <cell r="L753">
            <v>5.338048929720552E-2</v>
          </cell>
          <cell r="M753">
            <v>8.5844463695409753E-2</v>
          </cell>
          <cell r="N753">
            <v>6.6439063365260689E-2</v>
          </cell>
          <cell r="O753">
            <v>0.13425555402458439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6.5805634005958505E-4</v>
          </cell>
          <cell r="E754">
            <v>1.0842310847987092E-3</v>
          </cell>
          <cell r="F754">
            <v>1.4607389958895135E-3</v>
          </cell>
          <cell r="G754">
            <v>2.0064180465999601E-2</v>
          </cell>
          <cell r="H754">
            <v>3.2837960445217702E-2</v>
          </cell>
          <cell r="I754">
            <v>3.352459704699258E-2</v>
          </cell>
          <cell r="J754">
            <v>3.2517663692931999E-2</v>
          </cell>
          <cell r="K754">
            <v>6.1454167448261009E-2</v>
          </cell>
          <cell r="L754">
            <v>5.338048929720552E-2</v>
          </cell>
          <cell r="M754">
            <v>8.5844463695409753E-2</v>
          </cell>
          <cell r="N754">
            <v>6.6439063365260689E-2</v>
          </cell>
          <cell r="O754">
            <v>0.13425555402458439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7.7042976620850896E-4</v>
          </cell>
          <cell r="E755">
            <v>5.3825853460273201E-6</v>
          </cell>
          <cell r="F755">
            <v>2.4374876885846399E-5</v>
          </cell>
          <cell r="G755">
            <v>1.32414464276735E-3</v>
          </cell>
          <cell r="H755">
            <v>2.1312979201966401E-3</v>
          </cell>
          <cell r="I755">
            <v>6.12432983445941E-4</v>
          </cell>
          <cell r="J755">
            <v>1.0371052892066599E-3</v>
          </cell>
          <cell r="K755">
            <v>4.87617518308389E-3</v>
          </cell>
          <cell r="L755">
            <v>2.7090712744131899E-5</v>
          </cell>
          <cell r="M755">
            <v>4.2096950032333201E-3</v>
          </cell>
          <cell r="N755">
            <v>2.8266398334703298E-3</v>
          </cell>
          <cell r="O755">
            <v>7.2334242778298898E-3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7.7042976620850896E-4</v>
          </cell>
          <cell r="E756">
            <v>7.7581235155453696E-4</v>
          </cell>
          <cell r="F756">
            <v>8.0018722844038298E-4</v>
          </cell>
          <cell r="G756">
            <v>2.1243318712077298E-3</v>
          </cell>
          <cell r="H756">
            <v>3.4812133300124799E-3</v>
          </cell>
          <cell r="I756">
            <v>3.55774896554782E-3</v>
          </cell>
          <cell r="J756">
            <v>3.44718156789782E-3</v>
          </cell>
          <cell r="K756">
            <v>6.5257134557364796E-3</v>
          </cell>
          <cell r="L756">
            <v>5.6621124714964499E-3</v>
          </cell>
          <cell r="M756">
            <v>9.1129608990613408E-3</v>
          </cell>
          <cell r="N756">
            <v>7.0503816691524302E-3</v>
          </cell>
          <cell r="O756">
            <v>1.4269759114533501E-2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1.6677126444672937E-4</v>
          </cell>
          <cell r="F757">
            <v>2.5514483402025364E-4</v>
          </cell>
          <cell r="G757">
            <v>1.3344847563561229E-4</v>
          </cell>
          <cell r="H757">
            <v>1.6719536556150511E-4</v>
          </cell>
          <cell r="I757">
            <v>1.6566296789875711E-4</v>
          </cell>
          <cell r="J757">
            <v>1.4283493566600745E-4</v>
          </cell>
          <cell r="K757">
            <v>1.4264735955714475E-4</v>
          </cell>
          <cell r="L757">
            <v>1.6758582591851865E-4</v>
          </cell>
          <cell r="M757">
            <v>1.4298546835918237E-4</v>
          </cell>
          <cell r="N757">
            <v>1.7036768607642922E-4</v>
          </cell>
          <cell r="O757">
            <v>1.5280636101330252E-4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1.9930768115497961E-4</v>
          </cell>
          <cell r="F758">
            <v>3.0492258600996837E-4</v>
          </cell>
          <cell r="G758">
            <v>1.5948374751992422E-4</v>
          </cell>
          <cell r="H758">
            <v>1.9586935388186499E-4</v>
          </cell>
          <cell r="I758">
            <v>1.869698364342193E-4</v>
          </cell>
          <cell r="J758">
            <v>1.5128269089028352E-4</v>
          </cell>
          <cell r="K758">
            <v>1.4214772970671659E-4</v>
          </cell>
          <cell r="L758">
            <v>1.6043225017492612E-4</v>
          </cell>
          <cell r="M758">
            <v>1.2671206980221792E-4</v>
          </cell>
          <cell r="N758">
            <v>1.4753743028966492E-4</v>
          </cell>
          <cell r="O758">
            <v>1.2789963369777817E-4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1.1910955818391701E-5</v>
          </cell>
          <cell r="F759">
            <v>5.2188255530452398E-6</v>
          </cell>
          <cell r="G759">
            <v>1.0776565066906999E-6</v>
          </cell>
          <cell r="H759">
            <v>2.5136700928014E-6</v>
          </cell>
          <cell r="I759">
            <v>2.4704034616837702E-6</v>
          </cell>
          <cell r="J759">
            <v>2.0061392728902201E-6</v>
          </cell>
          <cell r="K759">
            <v>2.33623414477838E-6</v>
          </cell>
          <cell r="L759">
            <v>2.1189091483152401E-6</v>
          </cell>
          <cell r="M759">
            <v>1.9545746317596101E-6</v>
          </cell>
          <cell r="N759">
            <v>2.19541614682889E-6</v>
          </cell>
          <cell r="O759">
            <v>2.56652563872531E-6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1.1752383466004E-5</v>
          </cell>
          <cell r="F760">
            <v>1.6210969321313857E-5</v>
          </cell>
          <cell r="G760">
            <v>4.5729336728636899E-6</v>
          </cell>
          <cell r="H760">
            <v>5.2903791832529704E-6</v>
          </cell>
          <cell r="I760">
            <v>5.2498965047604572E-6</v>
          </cell>
          <cell r="J760">
            <v>5.3292081726296285E-6</v>
          </cell>
          <cell r="K760">
            <v>5.3254966763585146E-6</v>
          </cell>
          <cell r="L760">
            <v>5.3042952165852242E-6</v>
          </cell>
          <cell r="M760">
            <v>5.3016637581761257E-6</v>
          </cell>
          <cell r="N760">
            <v>5.6068626859886938E-6</v>
          </cell>
          <cell r="O760">
            <v>6.5670872065168364E-6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1.459407878260375</v>
          </cell>
          <cell r="E761">
            <v>0.17844541451763299</v>
          </cell>
          <cell r="F761">
            <v>0.20167616703417257</v>
          </cell>
          <cell r="G761">
            <v>0.19758348837650971</v>
          </cell>
          <cell r="H761">
            <v>0.1089468248881285</v>
          </cell>
          <cell r="I761">
            <v>0.1107301134054062</v>
          </cell>
          <cell r="J761">
            <v>7.1365253631544001E-2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7.6945401643401814E-4</v>
          </cell>
          <cell r="E762">
            <v>9.5036396384453909E-5</v>
          </cell>
          <cell r="F762">
            <v>1.0873334769232422E-4</v>
          </cell>
          <cell r="G762">
            <v>1.103686611670782E-4</v>
          </cell>
          <cell r="H762">
            <v>7.0106556121230537E-5</v>
          </cell>
          <cell r="I762">
            <v>7.3726527440997093E-5</v>
          </cell>
          <cell r="J762">
            <v>5.0015824361768323E-5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1.9910066551983283E-2</v>
          </cell>
          <cell r="E763">
            <v>2.4344531312091816E-3</v>
          </cell>
          <cell r="F763">
            <v>2.7513801778195411E-3</v>
          </cell>
          <cell r="G763">
            <v>2.6955455440178626E-3</v>
          </cell>
          <cell r="H763">
            <v>1.4863141185283552E-3</v>
          </cell>
          <cell r="I763">
            <v>1.5106427476863039E-3</v>
          </cell>
          <cell r="J763">
            <v>9.7360509729255021E-4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G764">
            <v>2.6975887035992901E-8</v>
          </cell>
          <cell r="H764">
            <v>6.3576643858393904E-7</v>
          </cell>
          <cell r="I764">
            <v>1.98624074820887E-7</v>
          </cell>
          <cell r="J764">
            <v>1.00596191239833E-7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1.6558782439316503E-5</v>
          </cell>
          <cell r="E765">
            <v>-3.4529554861729501E-7</v>
          </cell>
          <cell r="F765">
            <v>-3.2129351427429953E-7</v>
          </cell>
          <cell r="G765">
            <v>1.7539063726372865E-8</v>
          </cell>
          <cell r="H765">
            <v>6.4276221717759895E-7</v>
          </cell>
          <cell r="I765">
            <v>6.9434020247948545E-7</v>
          </cell>
          <cell r="J765">
            <v>1.9826871893759056E-7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9.4600815026896559E-3</v>
          </cell>
          <cell r="E766">
            <v>5.8554946030375851E-2</v>
          </cell>
          <cell r="F766">
            <v>7.5958103121889406</v>
          </cell>
          <cell r="G766">
            <v>5.5466087305385772</v>
          </cell>
          <cell r="H766">
            <v>1.6608847322210694</v>
          </cell>
          <cell r="I766">
            <v>2.3869838844150602</v>
          </cell>
          <cell r="J766">
            <v>7.7137133312014745</v>
          </cell>
          <cell r="K766">
            <v>8.4303834906566646</v>
          </cell>
          <cell r="L766">
            <v>8.4802456026562023</v>
          </cell>
          <cell r="M766">
            <v>8.8814442574410002</v>
          </cell>
          <cell r="N766">
            <v>9.1385870586812228</v>
          </cell>
          <cell r="O766">
            <v>9.6228387278020104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9.4600815026896559E-3</v>
          </cell>
          <cell r="E767">
            <v>5.8554946030375851E-2</v>
          </cell>
          <cell r="F767">
            <v>7.5958103121889406</v>
          </cell>
          <cell r="G767">
            <v>5.5466087305385772</v>
          </cell>
          <cell r="H767">
            <v>1.6608847322210694</v>
          </cell>
          <cell r="I767">
            <v>2.3869838844150602</v>
          </cell>
          <cell r="J767">
            <v>7.7137133312014745</v>
          </cell>
          <cell r="K767">
            <v>8.4303834906566646</v>
          </cell>
          <cell r="L767">
            <v>8.4802456026562023</v>
          </cell>
          <cell r="M767">
            <v>8.8814442574410002</v>
          </cell>
          <cell r="N767">
            <v>9.1385870586812228</v>
          </cell>
          <cell r="O767">
            <v>9.6228387278020104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3.0223066748545002E-3</v>
          </cell>
          <cell r="E768">
            <v>5.6217292248415098E-3</v>
          </cell>
          <cell r="F768">
            <v>0.95325732422613696</v>
          </cell>
          <cell r="G768">
            <v>1.1244195226144001E-3</v>
          </cell>
          <cell r="H768">
            <v>0.203004501225416</v>
          </cell>
          <cell r="I768">
            <v>0.124453597217327</v>
          </cell>
          <cell r="J768">
            <v>0.88947087184006302</v>
          </cell>
          <cell r="K768">
            <v>0.43504520950151998</v>
          </cell>
          <cell r="L768">
            <v>0.73123451706762299</v>
          </cell>
          <cell r="M768">
            <v>0.896718282663441</v>
          </cell>
          <cell r="N768">
            <v>0.51253970091706502</v>
          </cell>
          <cell r="O768">
            <v>0.823714998615794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3.0223066748545002E-3</v>
          </cell>
          <cell r="E769">
            <v>8.64403589969601E-3</v>
          </cell>
          <cell r="F769">
            <v>0.96190136012583305</v>
          </cell>
          <cell r="G769">
            <v>0.70079063587720603</v>
          </cell>
          <cell r="H769">
            <v>0.20329610201748999</v>
          </cell>
          <cell r="I769">
            <v>0.28883712964325797</v>
          </cell>
          <cell r="J769">
            <v>0.954001430495793</v>
          </cell>
          <cell r="K769">
            <v>1.0353160436545601</v>
          </cell>
          <cell r="L769">
            <v>1.0495556855419601</v>
          </cell>
          <cell r="M769">
            <v>1.0863526318369101</v>
          </cell>
          <cell r="N769">
            <v>1.1249860115942301</v>
          </cell>
          <cell r="O769">
            <v>1.1696089941882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2.2607682845466869E-4</v>
          </cell>
          <cell r="H770">
            <v>6.519638154228978E-4</v>
          </cell>
          <cell r="I770">
            <v>1.0720856848417987E-3</v>
          </cell>
          <cell r="J770">
            <v>1.5290837665815156E-3</v>
          </cell>
          <cell r="K770">
            <v>2.1501082086849586E-3</v>
          </cell>
          <cell r="L770">
            <v>2.7715872855450965E-3</v>
          </cell>
          <cell r="M770">
            <v>3.3981553969733907E-3</v>
          </cell>
          <cell r="N770">
            <v>4.0477882833050063E-3</v>
          </cell>
          <cell r="O770">
            <v>4.9847212688503171E-3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1.2840542785132818E-4</v>
          </cell>
          <cell r="H771">
            <v>3.6641785567351182E-4</v>
          </cell>
          <cell r="I771">
            <v>5.9747317014951129E-4</v>
          </cell>
          <cell r="J771">
            <v>8.4304672613757636E-4</v>
          </cell>
          <cell r="K771">
            <v>1.1687049387131307E-3</v>
          </cell>
          <cell r="L771">
            <v>1.492316579511381E-3</v>
          </cell>
          <cell r="M771">
            <v>1.8165903640641151E-3</v>
          </cell>
          <cell r="N771">
            <v>2.1585611443904703E-3</v>
          </cell>
          <cell r="O771">
            <v>2.6581987232226737E-3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7.9976347388212497E-5</v>
          </cell>
          <cell r="H772">
            <v>1.5918164890161801E-4</v>
          </cell>
          <cell r="I772">
            <v>1.5879736312364201E-4</v>
          </cell>
          <cell r="J772">
            <v>2.0753861712002701E-4</v>
          </cell>
          <cell r="K772">
            <v>3.0821288324335002E-4</v>
          </cell>
          <cell r="L772">
            <v>3.6051158587767899E-4</v>
          </cell>
          <cell r="M772">
            <v>4.4792125726737201E-4</v>
          </cell>
          <cell r="N772">
            <v>4.7227948434727402E-4</v>
          </cell>
          <cell r="O772">
            <v>6.9423693982533202E-4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7.9976347388212497E-5</v>
          </cell>
          <cell r="H773">
            <v>2.3903575591585526E-4</v>
          </cell>
          <cell r="I773">
            <v>3.9748478281526479E-4</v>
          </cell>
          <cell r="J773">
            <v>5.790897654801443E-4</v>
          </cell>
          <cell r="K773">
            <v>8.3215177313577539E-4</v>
          </cell>
          <cell r="L773">
            <v>1.0599015219375835E-3</v>
          </cell>
          <cell r="M773">
            <v>1.3210724791788541E-3</v>
          </cell>
          <cell r="N773">
            <v>1.5860852768957952E-3</v>
          </cell>
          <cell r="O773">
            <v>1.9712867370087197E-3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4.4932152688916671E-4</v>
          </cell>
          <cell r="E774">
            <v>7.7461335831566756E-4</v>
          </cell>
          <cell r="F774">
            <v>1.156150636989931E-3</v>
          </cell>
          <cell r="G774">
            <v>2.2943084836186529E-2</v>
          </cell>
          <cell r="H774">
            <v>5.2706068958885514E-2</v>
          </cell>
          <cell r="I774">
            <v>5.4449439253677602E-2</v>
          </cell>
          <cell r="J774">
            <v>4.9083980101595037E-2</v>
          </cell>
          <cell r="K774">
            <v>9.7917364180796135E-2</v>
          </cell>
          <cell r="L774">
            <v>7.8525368929226264E-2</v>
          </cell>
          <cell r="M774">
            <v>0.10915336800651521</v>
          </cell>
          <cell r="N774">
            <v>0.10714350373988671</v>
          </cell>
          <cell r="O774">
            <v>0.19059787643681333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4.4932152688916671E-4</v>
          </cell>
          <cell r="E775">
            <v>7.7461335831566756E-4</v>
          </cell>
          <cell r="F775">
            <v>1.156150636989931E-3</v>
          </cell>
          <cell r="G775">
            <v>2.2943084836186529E-2</v>
          </cell>
          <cell r="H775">
            <v>5.2706068958885514E-2</v>
          </cell>
          <cell r="I775">
            <v>5.4449439253677602E-2</v>
          </cell>
          <cell r="J775">
            <v>4.9083980101595037E-2</v>
          </cell>
          <cell r="K775">
            <v>9.7917364180796135E-2</v>
          </cell>
          <cell r="L775">
            <v>7.8525368929226264E-2</v>
          </cell>
          <cell r="M775">
            <v>0.10915336800651521</v>
          </cell>
          <cell r="N775">
            <v>0.10714350373988671</v>
          </cell>
          <cell r="O775">
            <v>0.19059787643681333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8.6143829386494503E-4</v>
          </cell>
          <cell r="E776">
            <v>5.7852525541804798E-6</v>
          </cell>
          <cell r="F776">
            <v>1.4087085064674399E-5</v>
          </cell>
          <cell r="G776">
            <v>1.5483020955526601E-3</v>
          </cell>
          <cell r="H776">
            <v>3.15506939816314E-3</v>
          </cell>
          <cell r="I776">
            <v>6.86087162466296E-4</v>
          </cell>
          <cell r="J776">
            <v>2.9624026793366302E-4</v>
          </cell>
          <cell r="K776">
            <v>6.2521504514193296E-3</v>
          </cell>
          <cell r="L776">
            <v>2.16375957540125E-4</v>
          </cell>
          <cell r="M776">
            <v>4.8090410408109102E-3</v>
          </cell>
          <cell r="N776">
            <v>8.3461864890721697E-5</v>
          </cell>
          <cell r="O776">
            <v>1.51221559719134E-2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8.6143829386494503E-4</v>
          </cell>
          <cell r="E777">
            <v>8.6722354641912596E-4</v>
          </cell>
          <cell r="F777">
            <v>8.8131063148379999E-4</v>
          </cell>
          <cell r="G777">
            <v>2.4296127270364599E-3</v>
          </cell>
          <cell r="H777">
            <v>5.5846821251996004E-3</v>
          </cell>
          <cell r="I777">
            <v>5.7644888530402998E-3</v>
          </cell>
          <cell r="J777">
            <v>5.1973610946366997E-3</v>
          </cell>
          <cell r="K777">
            <v>1.0389547279982401E-2</v>
          </cell>
          <cell r="L777">
            <v>8.3177048562031192E-3</v>
          </cell>
          <cell r="M777">
            <v>1.1573807717704001E-2</v>
          </cell>
          <cell r="N777">
            <v>1.1361029314661099E-2</v>
          </cell>
          <cell r="O777">
            <v>2.02310348351551E-2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1.390216121389924E-4</v>
          </cell>
          <cell r="H778">
            <v>3.5622344575633497E-4</v>
          </cell>
          <cell r="I778">
            <v>6.1753361484009743E-4</v>
          </cell>
          <cell r="J778">
            <v>9.5490412624928904E-4</v>
          </cell>
          <cell r="K778">
            <v>1.4802764017916173E-3</v>
          </cell>
          <cell r="L778">
            <v>1.901826900543159E-3</v>
          </cell>
          <cell r="M778">
            <v>2.3720829796822947E-3</v>
          </cell>
          <cell r="N778">
            <v>2.7710965387511867E-3</v>
          </cell>
          <cell r="O778">
            <v>3.5325762510441823E-3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8.8999966227250966E-5</v>
          </cell>
          <cell r="H779">
            <v>2.2551248535736371E-4</v>
          </cell>
          <cell r="I779">
            <v>3.8678789498037451E-4</v>
          </cell>
          <cell r="J779">
            <v>5.9125399382749862E-4</v>
          </cell>
          <cell r="K779">
            <v>9.0432228008325373E-4</v>
          </cell>
          <cell r="L779">
            <v>1.1495568840311466E-3</v>
          </cell>
          <cell r="M779">
            <v>1.4227945270755681E-3</v>
          </cell>
          <cell r="N779">
            <v>1.6545146221698661E-3</v>
          </cell>
          <cell r="O779">
            <v>2.1052482415460446E-3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4.5860102120930701E-5</v>
          </cell>
          <cell r="H780">
            <v>7.6800214853464606E-5</v>
          </cell>
          <cell r="I780">
            <v>9.5037290092849798E-5</v>
          </cell>
          <cell r="J780">
            <v>1.2905202971079499E-4</v>
          </cell>
          <cell r="K780">
            <v>2.03275077286566E-4</v>
          </cell>
          <cell r="L780">
            <v>2.0915815933464799E-4</v>
          </cell>
          <cell r="M780">
            <v>2.6518545956041102E-4</v>
          </cell>
          <cell r="N780">
            <v>2.7775444553526901E-4</v>
          </cell>
          <cell r="O780">
            <v>4.2043832223311099E-4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4.5860102120930701E-5</v>
          </cell>
          <cell r="H781">
            <v>1.2257073300878918E-4</v>
          </cell>
          <cell r="I781">
            <v>2.17407556062594E-4</v>
          </cell>
          <cell r="J781">
            <v>3.4610328510559923E-4</v>
          </cell>
          <cell r="K781">
            <v>5.4870960913118547E-4</v>
          </cell>
          <cell r="L781">
            <v>7.1155487439339892E-4</v>
          </cell>
          <cell r="M781">
            <v>8.9942117068308775E-4</v>
          </cell>
          <cell r="N781">
            <v>1.0618368338923181E-3</v>
          </cell>
          <cell r="O781">
            <v>1.37292477200418E-3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3.6675237613737155E-4</v>
          </cell>
          <cell r="E782">
            <v>6.29223008556395E-4</v>
          </cell>
          <cell r="F782">
            <v>8.8946493631070743E-4</v>
          </cell>
          <cell r="G782">
            <v>2.6308281750168038E-2</v>
          </cell>
          <cell r="H782">
            <v>5.3650604356056758E-2</v>
          </cell>
          <cell r="I782">
            <v>6.4109585454392493E-2</v>
          </cell>
          <cell r="J782">
            <v>6.7459192437568247E-2</v>
          </cell>
          <cell r="K782">
            <v>0.11562825824151055</v>
          </cell>
          <cell r="L782">
            <v>9.8723539364987567E-2</v>
          </cell>
          <cell r="M782">
            <v>0.14535911144123978</v>
          </cell>
          <cell r="N782">
            <v>0.13488486602772198</v>
          </cell>
          <cell r="O782">
            <v>0.24783832393415614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3.6675237613737155E-4</v>
          </cell>
          <cell r="E783">
            <v>6.29223008556395E-4</v>
          </cell>
          <cell r="F783">
            <v>8.8946493631070743E-4</v>
          </cell>
          <cell r="G783">
            <v>2.6308281750168038E-2</v>
          </cell>
          <cell r="H783">
            <v>5.3650604356056758E-2</v>
          </cell>
          <cell r="I783">
            <v>6.4109585454392493E-2</v>
          </cell>
          <cell r="J783">
            <v>6.7459192437568247E-2</v>
          </cell>
          <cell r="K783">
            <v>0.11562825824151055</v>
          </cell>
          <cell r="L783">
            <v>9.8723539364987567E-2</v>
          </cell>
          <cell r="M783">
            <v>0.14535911144123978</v>
          </cell>
          <cell r="N783">
            <v>0.13488486602772198</v>
          </cell>
          <cell r="O783">
            <v>0.24783832393415614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8.8492060077255798E-4</v>
          </cell>
          <cell r="E784">
            <v>5.9286479268774896E-6</v>
          </cell>
          <cell r="F784">
            <v>1.4737862952394901E-5</v>
          </cell>
          <cell r="G784">
            <v>1.8809220430532E-3</v>
          </cell>
          <cell r="H784">
            <v>2.89775192696517E-3</v>
          </cell>
          <cell r="I784">
            <v>1.10312063087618E-3</v>
          </cell>
          <cell r="J784">
            <v>9.29161717052098E-4</v>
          </cell>
          <cell r="K784">
            <v>5.4445024608461004E-3</v>
          </cell>
          <cell r="L784">
            <v>8.3198195415170697E-5</v>
          </cell>
          <cell r="M784">
            <v>7.84366248703431E-3</v>
          </cell>
          <cell r="N784">
            <v>1.3846854280286799E-4</v>
          </cell>
          <cell r="O784">
            <v>1.2773135530591499E-2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8.8492060077255798E-4</v>
          </cell>
          <cell r="E785">
            <v>8.9084924869943505E-4</v>
          </cell>
          <cell r="F785">
            <v>9.0558711165183005E-4</v>
          </cell>
          <cell r="G785">
            <v>2.78650915470503E-3</v>
          </cell>
          <cell r="H785">
            <v>5.6842610816701901E-3</v>
          </cell>
          <cell r="I785">
            <v>6.7873817125463703E-3</v>
          </cell>
          <cell r="J785">
            <v>7.13842302901931E-3</v>
          </cell>
          <cell r="K785">
            <v>1.2255458778792701E-2</v>
          </cell>
          <cell r="L785">
            <v>1.04577349311547E-2</v>
          </cell>
          <cell r="M785">
            <v>1.5403645491223901E-2</v>
          </cell>
          <cell r="N785">
            <v>1.4293533164446001E-2</v>
          </cell>
          <cell r="O785">
            <v>2.6282967216689899E-2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0.20859266982794</v>
          </cell>
          <cell r="F786">
            <v>2.3602375705777702E-2</v>
          </cell>
          <cell r="G786">
            <v>2.8701375716533552E-2</v>
          </cell>
          <cell r="H786">
            <v>2.4091809331005153E-2</v>
          </cell>
          <cell r="I786">
            <v>2.2690342876981358E-2</v>
          </cell>
          <cell r="J786">
            <v>2.3139381420178531E-2</v>
          </cell>
          <cell r="K786">
            <v>1.7070550660906791E-2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4.4469264641531023E-4</v>
          </cell>
          <cell r="F787">
            <v>5.1612812167188808E-5</v>
          </cell>
          <cell r="G787">
            <v>6.5184791799122204E-5</v>
          </cell>
          <cell r="H787">
            <v>5.8497391913915227E-5</v>
          </cell>
          <cell r="I787">
            <v>5.8636280228181736E-5</v>
          </cell>
          <cell r="J787">
            <v>6.2806948095701334E-5</v>
          </cell>
          <cell r="K787">
            <v>4.7513024716851379E-5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3.6984515926939748E-3</v>
          </cell>
          <cell r="F788">
            <v>4.1848183875492381E-4</v>
          </cell>
          <cell r="G788">
            <v>5.0888964036407036E-4</v>
          </cell>
          <cell r="H788">
            <v>4.2715973991143917E-4</v>
          </cell>
          <cell r="I788">
            <v>4.0231104391810942E-4</v>
          </cell>
          <cell r="J788">
            <v>4.1027272021593191E-4</v>
          </cell>
          <cell r="K788">
            <v>3.0266933795933997E-4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1.07844493768202E-5</v>
          </cell>
          <cell r="F789">
            <v>7.7012354155123697E-8</v>
          </cell>
          <cell r="G789">
            <v>1.4621885743587E-8</v>
          </cell>
          <cell r="J789">
            <v>1.69693918915547E-8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1.07844493768202E-5</v>
          </cell>
          <cell r="F790">
            <v>9.7416954883901323E-8</v>
          </cell>
          <cell r="G790">
            <v>-1.1964923136820867E-7</v>
          </cell>
          <cell r="H790">
            <v>-2.5200441301257071E-7</v>
          </cell>
          <cell r="I790">
            <v>-2.1274474173331775E-7</v>
          </cell>
          <cell r="J790">
            <v>-1.693579669804033E-7</v>
          </cell>
          <cell r="K790">
            <v>-1.15269919733795E-8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2.4290215116310999E-2</v>
          </cell>
          <cell r="F791">
            <v>3.9052139550922196E-2</v>
          </cell>
          <cell r="G791">
            <v>4.8854338529281199E-2</v>
          </cell>
          <cell r="H791">
            <v>3.8710073421459198E-2</v>
          </cell>
          <cell r="I791">
            <v>3.7993737386150001E-2</v>
          </cell>
          <cell r="J791">
            <v>4.0181546106927903E-2</v>
          </cell>
          <cell r="K791">
            <v>2.8422100708890702E-2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3.6606765180619795E-5</v>
          </cell>
          <cell r="F792">
            <v>6.0137063135862536E-5</v>
          </cell>
          <cell r="G792">
            <v>7.7912391273034218E-5</v>
          </cell>
          <cell r="H792">
            <v>6.5814507063106486E-5</v>
          </cell>
          <cell r="I792">
            <v>6.869353008510503E-5</v>
          </cell>
          <cell r="J792">
            <v>7.6416749708611755E-5</v>
          </cell>
          <cell r="K792">
            <v>5.5351101253178706E-5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4.306775729842369E-4</v>
          </cell>
          <cell r="F793">
            <v>6.9241382182486121E-4</v>
          </cell>
          <cell r="G793">
            <v>8.6621167605108423E-4</v>
          </cell>
          <cell r="H793">
            <v>6.8634881952941919E-4</v>
          </cell>
          <cell r="I793">
            <v>6.7364782599556782E-4</v>
          </cell>
          <cell r="J793">
            <v>7.1243876076113218E-4</v>
          </cell>
          <cell r="K793">
            <v>5.0393795583139449E-4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4.1467350280153901E-7</v>
          </cell>
          <cell r="F794">
            <v>8.8356335696719604E-8</v>
          </cell>
          <cell r="G794">
            <v>4.5013626990502298E-8</v>
          </cell>
          <cell r="H794">
            <v>1.03867527611508E-8</v>
          </cell>
          <cell r="I794">
            <v>5.1940048938058399E-8</v>
          </cell>
          <cell r="J794">
            <v>1.56138132758721E-7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4.1467350280153901E-7</v>
          </cell>
          <cell r="F795">
            <v>2.48006992845114E-7</v>
          </cell>
          <cell r="G795">
            <v>1.1946226120337201E-7</v>
          </cell>
          <cell r="H795">
            <v>-1.11354558211757E-7</v>
          </cell>
          <cell r="I795">
            <v>-1.3990805952347204E-8</v>
          </cell>
          <cell r="J795">
            <v>9.9612920622162E-8</v>
          </cell>
          <cell r="K795">
            <v>1.6815350521151759E-7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0.44163928070490599</v>
          </cell>
          <cell r="E796">
            <v>0.44096018592837699</v>
          </cell>
          <cell r="F796">
            <v>0.43791598623744799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5.9951174264868352E-2</v>
          </cell>
          <cell r="E797">
            <v>4.8004662316110655E-2</v>
          </cell>
          <cell r="F797">
            <v>3.0014524138985574E-2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6.0250925062060832E-3</v>
          </cell>
          <cell r="E798">
            <v>6.0158279117104585E-3</v>
          </cell>
          <cell r="F798">
            <v>5.9742972201561832E-3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1.3032938847736075E-3</v>
          </cell>
          <cell r="E799">
            <v>1.04265638017014E-3</v>
          </cell>
          <cell r="F799">
            <v>6.5166023760633498E-4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6.7534330395177006E-2</v>
          </cell>
          <cell r="F800">
            <v>0.1248789262183326</v>
          </cell>
          <cell r="G800">
            <v>0.13094073324756661</v>
          </cell>
          <cell r="H800">
            <v>4.4644475176115E-2</v>
          </cell>
          <cell r="I800">
            <v>4.4883970166778801E-2</v>
          </cell>
          <cell r="J800">
            <v>5.5511843147228804E-2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6.7560833382481511E-5</v>
          </cell>
          <cell r="F801">
            <v>1.2736258335123156E-4</v>
          </cell>
          <cell r="G801">
            <v>1.3737841361690642E-4</v>
          </cell>
          <cell r="H801">
            <v>5.2103845713322953E-5</v>
          </cell>
          <cell r="I801">
            <v>5.5031718274880724E-5</v>
          </cell>
          <cell r="J801">
            <v>6.9832296823400025E-5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1.1974172055882434E-3</v>
          </cell>
          <cell r="F802">
            <v>2.2141653584810727E-3</v>
          </cell>
          <cell r="G802">
            <v>2.3216442065171401E-3</v>
          </cell>
          <cell r="H802">
            <v>7.915687087963649E-4</v>
          </cell>
          <cell r="I802">
            <v>7.9581507387905409E-4</v>
          </cell>
          <cell r="J802">
            <v>9.8425253807143368E-4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9.8343628879707294E-7</v>
          </cell>
          <cell r="F803">
            <v>5.1996633411256502E-7</v>
          </cell>
          <cell r="G803">
            <v>1.70128619493156E-7</v>
          </cell>
          <cell r="H803">
            <v>6.3475128683808698E-8</v>
          </cell>
          <cell r="I803">
            <v>8.1581908284146406E-8</v>
          </cell>
          <cell r="J803">
            <v>3.0114836617695802E-8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9.8343628879707294E-7</v>
          </cell>
          <cell r="F804">
            <v>1.50340262290964E-6</v>
          </cell>
          <cell r="G804">
            <v>1.2375206525381645E-6</v>
          </cell>
          <cell r="H804">
            <v>1.264849290375253E-7</v>
          </cell>
          <cell r="I804">
            <v>1.3118473373636349E-7</v>
          </cell>
          <cell r="J804">
            <v>5.5738001488331107E-8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1.83316872163274E-2</v>
          </cell>
          <cell r="F805">
            <v>6.8959177627068699E-2</v>
          </cell>
          <cell r="G805">
            <v>9.2864401694373488E-2</v>
          </cell>
          <cell r="H805">
            <v>8.0194069944710497E-2</v>
          </cell>
          <cell r="I805">
            <v>8.2723354371428803E-2</v>
          </cell>
          <cell r="J805">
            <v>6.1380688717807101E-2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1.2250103750001818E-5</v>
          </cell>
          <cell r="F806">
            <v>4.7164327447624989E-5</v>
          </cell>
          <cell r="G806">
            <v>6.5904105727219146E-5</v>
          </cell>
          <cell r="H806">
            <v>6.3163028078056459E-5</v>
          </cell>
          <cell r="I806">
            <v>6.7754165607343094E-5</v>
          </cell>
          <cell r="J806">
            <v>5.2858189893414701E-5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3.2502991518311029E-4</v>
          </cell>
          <cell r="F807">
            <v>1.2226804543806502E-3</v>
          </cell>
          <cell r="G807">
            <v>1.6465319449356988E-3</v>
          </cell>
          <cell r="H807">
            <v>1.4218806727785568E-3</v>
          </cell>
          <cell r="I807">
            <v>1.4667261413373906E-3</v>
          </cell>
          <cell r="J807">
            <v>1.0883100836490613E-3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H808">
            <v>3.70402273039903E-7</v>
          </cell>
          <cell r="I808">
            <v>1.5501406961808301E-7</v>
          </cell>
          <cell r="J808">
            <v>8.3664749461882094E-8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G809">
            <v>-3.9886299554542197E-8</v>
          </cell>
          <cell r="H809">
            <v>3.70402273039903E-7</v>
          </cell>
          <cell r="I809">
            <v>4.4360982966887847E-7</v>
          </cell>
          <cell r="J809">
            <v>1.5826749781186657E-7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18.873119153505002</v>
          </cell>
          <cell r="C9">
            <v>22.218715829119354</v>
          </cell>
          <cell r="D9">
            <v>26.851066550510197</v>
          </cell>
          <cell r="E9">
            <v>39.414177680352509</v>
          </cell>
          <cell r="F9">
            <v>59.289044336538907</v>
          </cell>
          <cell r="G9">
            <v>75.510264660422791</v>
          </cell>
          <cell r="H9">
            <v>83.179651362072107</v>
          </cell>
          <cell r="I9">
            <v>94.480804653074514</v>
          </cell>
          <cell r="J9">
            <v>94.925568671874785</v>
          </cell>
          <cell r="K9">
            <v>97.071254105562801</v>
          </cell>
          <cell r="L9">
            <v>95.955653420199909</v>
          </cell>
          <cell r="M9">
            <v>98.409796760932338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4.8659128485124201E-3</v>
          </cell>
          <cell r="H28">
            <v>0.89204777545729819</v>
          </cell>
          <cell r="I28">
            <v>1.4563782219562387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82.760075136860578</v>
          </cell>
          <cell r="C14">
            <v>83.1096890922624</v>
          </cell>
          <cell r="D14">
            <v>73.080089903730055</v>
          </cell>
          <cell r="E14">
            <v>73.053500980378502</v>
          </cell>
          <cell r="F14">
            <v>57.254011851167604</v>
          </cell>
          <cell r="G14">
            <v>33.150742053518911</v>
          </cell>
          <cell r="H14">
            <v>0</v>
          </cell>
          <cell r="I14">
            <v>0</v>
          </cell>
          <cell r="J14">
            <v>3.8791623699181002</v>
          </cell>
          <cell r="K14">
            <v>8.2098909680686081</v>
          </cell>
          <cell r="L14">
            <v>13.066368664409461</v>
          </cell>
          <cell r="M14">
            <v>13.304024188984265</v>
          </cell>
        </row>
        <row r="15">
          <cell r="B15">
            <v>66.745704970850426</v>
          </cell>
          <cell r="C15">
            <v>49.798867383136994</v>
          </cell>
          <cell r="D15">
            <v>68.876332823846596</v>
          </cell>
          <cell r="E15">
            <v>67.474454627844807</v>
          </cell>
          <cell r="F15">
            <v>69.602477341336552</v>
          </cell>
          <cell r="G15">
            <v>72.183209978896159</v>
          </cell>
          <cell r="H15">
            <v>74.384298164799574</v>
          </cell>
          <cell r="I15">
            <v>74.836089972413589</v>
          </cell>
          <cell r="J15">
            <v>74.83609254202166</v>
          </cell>
          <cell r="K15">
            <v>74.836100615877214</v>
          </cell>
          <cell r="L15">
            <v>74.836097082814604</v>
          </cell>
          <cell r="M15">
            <v>74.836090966038441</v>
          </cell>
        </row>
        <row r="16">
          <cell r="B16">
            <v>66.632450069366882</v>
          </cell>
          <cell r="C16">
            <v>55.764142050832916</v>
          </cell>
          <cell r="D16">
            <v>65.600285861368263</v>
          </cell>
          <cell r="E16">
            <v>67.167948043085786</v>
          </cell>
          <cell r="F16">
            <v>66.883780225073536</v>
          </cell>
          <cell r="G16">
            <v>66.131609027394816</v>
          </cell>
          <cell r="H16">
            <v>65.544877391849425</v>
          </cell>
          <cell r="I16">
            <v>67.131577405689512</v>
          </cell>
          <cell r="J16">
            <v>67.131579081609928</v>
          </cell>
          <cell r="K16">
            <v>67.131576792383612</v>
          </cell>
          <cell r="L16">
            <v>67.131588979042775</v>
          </cell>
          <cell r="M16">
            <v>67.131644983241046</v>
          </cell>
        </row>
        <row r="17">
          <cell r="B17">
            <v>12.84193336123689</v>
          </cell>
          <cell r="C17">
            <v>16.046483798814965</v>
          </cell>
          <cell r="D17">
            <v>1.870193294700373</v>
          </cell>
          <cell r="E17">
            <v>13.812715502630704</v>
          </cell>
          <cell r="F17">
            <v>13.084819378366939</v>
          </cell>
          <cell r="G17">
            <v>13.547978771778988</v>
          </cell>
          <cell r="H17">
            <v>13.894510303655254</v>
          </cell>
          <cell r="I17">
            <v>14.063392622420904</v>
          </cell>
          <cell r="J17">
            <v>15.711517439270615</v>
          </cell>
          <cell r="K17">
            <v>17.352066854197993</v>
          </cell>
          <cell r="L17">
            <v>17.377267837946196</v>
          </cell>
          <cell r="M17">
            <v>18.589903582469276</v>
          </cell>
        </row>
        <row r="18">
          <cell r="B18">
            <v>3.9625098216653373E-2</v>
          </cell>
          <cell r="C18">
            <v>2.730174607655619E-4</v>
          </cell>
          <cell r="D18">
            <v>1.7264490525752976E-2</v>
          </cell>
          <cell r="E18">
            <v>1.9304954325964352E-3</v>
          </cell>
          <cell r="F18">
            <v>2.646527564673355E-3</v>
          </cell>
          <cell r="G18">
            <v>0.16874605565063136</v>
          </cell>
          <cell r="H18">
            <v>2.0877190066800791E-2</v>
          </cell>
          <cell r="I18">
            <v>5.6792917790534253E-5</v>
          </cell>
          <cell r="J18">
            <v>2.2590315775044092E-4</v>
          </cell>
          <cell r="K18">
            <v>2.923652226095476E-4</v>
          </cell>
          <cell r="L18">
            <v>2.9568047083858946E-4</v>
          </cell>
          <cell r="M18">
            <v>4.7933825346210514E-4</v>
          </cell>
        </row>
        <row r="19">
          <cell r="B19">
            <v>6.5070250858688761</v>
          </cell>
          <cell r="C19">
            <v>7.3419706484461091</v>
          </cell>
          <cell r="D19">
            <v>8.3646374409122064</v>
          </cell>
          <cell r="E19">
            <v>7.3981705376567</v>
          </cell>
          <cell r="F19">
            <v>7.4919017257827125</v>
          </cell>
          <cell r="G19">
            <v>7.143542937597541</v>
          </cell>
          <cell r="H19">
            <v>4.3378596144069297</v>
          </cell>
          <cell r="I19">
            <v>5.1263962021692961</v>
          </cell>
          <cell r="J19">
            <v>4.8880361690157637</v>
          </cell>
          <cell r="K19">
            <v>4.7775316887968708</v>
          </cell>
          <cell r="L19">
            <v>4.7736390931921449</v>
          </cell>
          <cell r="M19">
            <v>4.7805728354862689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1.1661584197247616</v>
          </cell>
          <cell r="H20">
            <v>4.3378678691253061</v>
          </cell>
          <cell r="I20">
            <v>4.8959000299745243</v>
          </cell>
          <cell r="J20">
            <v>4.6682302157975446</v>
          </cell>
          <cell r="K20">
            <v>4.5627243622133733</v>
          </cell>
          <cell r="L20">
            <v>4.5590172486299547</v>
          </cell>
          <cell r="M20">
            <v>4.5656980967064822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3.8506282961319816E-4</v>
          </cell>
          <cell r="H21">
            <v>8.0781490249501623E-4</v>
          </cell>
          <cell r="I21">
            <v>7.1859821756644973E-3</v>
          </cell>
          <cell r="J21">
            <v>1.2086323903783341E-2</v>
          </cell>
          <cell r="K21">
            <v>1.2924646744048236E-2</v>
          </cell>
          <cell r="L21">
            <v>1.4779908848310114E-2</v>
          </cell>
          <cell r="M21">
            <v>2.0621533842564817E-2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1.040431664967701E-4</v>
          </cell>
          <cell r="H22">
            <v>2.6663436572815731E-4</v>
          </cell>
          <cell r="I22">
            <v>7.8259170375794516E-3</v>
          </cell>
          <cell r="J22">
            <v>1.3047281261339302E-2</v>
          </cell>
          <cell r="K22">
            <v>1.2923901497721657E-2</v>
          </cell>
          <cell r="L22">
            <v>1.4791568898584158E-2</v>
          </cell>
          <cell r="M22">
            <v>2.1316197131544777E-2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7.9934352396935466E-4</v>
          </cell>
          <cell r="I23">
            <v>1.1554997771460296E-2</v>
          </cell>
          <cell r="J23">
            <v>1.1413299379240873</v>
          </cell>
          <cell r="K23">
            <v>1.4070550394100365</v>
          </cell>
          <cell r="L23">
            <v>1.4027952829275201</v>
          </cell>
          <cell r="M23">
            <v>1.3859651853075237</v>
          </cell>
        </row>
        <row r="24">
          <cell r="B24">
            <v>0.96590509644749478</v>
          </cell>
          <cell r="C24">
            <v>1.6092642483952603E-3</v>
          </cell>
          <cell r="D24">
            <v>1.2458035920432729E-2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0.32212223061078898</v>
          </cell>
          <cell r="C25">
            <v>1.5814793204814402E-3</v>
          </cell>
          <cell r="D25">
            <v>0.42459978340741289</v>
          </cell>
          <cell r="E25">
            <v>6.5540536689707423E-3</v>
          </cell>
          <cell r="F25">
            <v>1.0841548537188892E-2</v>
          </cell>
          <cell r="G25">
            <v>0.51588364067845605</v>
          </cell>
          <cell r="H25">
            <v>0.97575906817500435</v>
          </cell>
          <cell r="I25">
            <v>0.89184660685016781</v>
          </cell>
          <cell r="J25">
            <v>0.91478073629943812</v>
          </cell>
          <cell r="K25">
            <v>0.97481068809336979</v>
          </cell>
          <cell r="L25">
            <v>1.0064521068646237</v>
          </cell>
          <cell r="M25">
            <v>1.0264441872235424</v>
          </cell>
        </row>
        <row r="26">
          <cell r="B26">
            <v>1.5475737338885767</v>
          </cell>
          <cell r="C26">
            <v>1.4214895746181775</v>
          </cell>
          <cell r="D26">
            <v>1.3470066803058924</v>
          </cell>
          <cell r="E26">
            <v>1.4063006856598694</v>
          </cell>
          <cell r="F26">
            <v>1.3957377541571769</v>
          </cell>
          <cell r="G26">
            <v>1.3631827899268441</v>
          </cell>
          <cell r="H26">
            <v>0.89444417263046316</v>
          </cell>
          <cell r="I26">
            <v>0.75041458196916622</v>
          </cell>
          <cell r="J26">
            <v>0.73979874868348205</v>
          </cell>
          <cell r="K26">
            <v>0.74222685031194557</v>
          </cell>
          <cell r="L26">
            <v>0.74341896247511108</v>
          </cell>
          <cell r="M26">
            <v>0.74427265708852175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0.19513352045660484</v>
          </cell>
          <cell r="H27">
            <v>0.71019948637825758</v>
          </cell>
          <cell r="I27">
            <v>0.78411570579877099</v>
          </cell>
          <cell r="J27">
            <v>0.74766717778051672</v>
          </cell>
          <cell r="K27">
            <v>0.73076097982856325</v>
          </cell>
          <cell r="L27">
            <v>0.73018077259777958</v>
          </cell>
          <cell r="M27">
            <v>0.7312413720936638</v>
          </cell>
        </row>
        <row r="28">
          <cell r="B28">
            <v>1.8250982888267501E-3</v>
          </cell>
          <cell r="C28">
            <v>1.9868075066286096E-4</v>
          </cell>
          <cell r="D28">
            <v>4.4511524388241835E-3</v>
          </cell>
          <cell r="E28">
            <v>1.2766363292773413E-3</v>
          </cell>
          <cell r="F28">
            <v>8.7967471840412188E-4</v>
          </cell>
          <cell r="G28">
            <v>2.9531923769372682E-3</v>
          </cell>
          <cell r="H28">
            <v>2.7648186779529438E-3</v>
          </cell>
          <cell r="I28">
            <v>1.0349006323564719E-5</v>
          </cell>
          <cell r="J28">
            <v>3.6973906963344095E-5</v>
          </cell>
          <cell r="K28">
            <v>4.2525989618127988E-5</v>
          </cell>
          <cell r="L28">
            <v>4.358040186211423E-5</v>
          </cell>
          <cell r="M28">
            <v>5.3761360756188786E-5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5.7292374301708263E-2</v>
          </cell>
          <cell r="H30">
            <v>5.9290054345879285E-2</v>
          </cell>
          <cell r="I30">
            <v>0.88712243862995932</v>
          </cell>
          <cell r="J30">
            <v>0.88804671037982652</v>
          </cell>
          <cell r="K30">
            <v>0.91301612575224911</v>
          </cell>
          <cell r="L30">
            <v>1.1258742769331525</v>
          </cell>
          <cell r="M30">
            <v>1.1365737217508807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1.1782252834934995E-3</v>
          </cell>
          <cell r="H31">
            <v>2.9272240465612492E-3</v>
          </cell>
          <cell r="I31">
            <v>3.9559687220838587E-3</v>
          </cell>
          <cell r="J31">
            <v>0.39108548240701169</v>
          </cell>
          <cell r="K31">
            <v>0.41653544880705984</v>
          </cell>
          <cell r="L31">
            <v>0.4298410052786546</v>
          </cell>
          <cell r="M31">
            <v>0.43762672868685676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0.13307341436838988</v>
          </cell>
          <cell r="I32">
            <v>0.36079237014392945</v>
          </cell>
          <cell r="J32">
            <v>0.1499166767266569</v>
          </cell>
          <cell r="K32">
            <v>0.16674402673713842</v>
          </cell>
          <cell r="L32">
            <v>0.21761524454293388</v>
          </cell>
          <cell r="M32">
            <v>0.18807778714371995</v>
          </cell>
        </row>
        <row r="33">
          <cell r="B33">
            <v>0.52400000000000047</v>
          </cell>
          <cell r="C33">
            <v>0.54529241248450933</v>
          </cell>
          <cell r="D33">
            <v>0.5031650108180592</v>
          </cell>
          <cell r="E33">
            <v>2.050252243350787</v>
          </cell>
          <cell r="F33">
            <v>3.6358031618092408</v>
          </cell>
          <cell r="G33">
            <v>4.6760902644192681</v>
          </cell>
          <cell r="H33">
            <v>10.313442247844591</v>
          </cell>
          <cell r="I33">
            <v>11.428285826468986</v>
          </cell>
          <cell r="J33">
            <v>11.43053994681755</v>
          </cell>
          <cell r="K33">
            <v>11.43458314662657</v>
          </cell>
          <cell r="L33">
            <v>11.435060122783606</v>
          </cell>
          <cell r="M33">
            <v>11.439551333320482</v>
          </cell>
        </row>
        <row r="34">
          <cell r="B34">
            <v>0</v>
          </cell>
          <cell r="C34">
            <v>0</v>
          </cell>
          <cell r="D34">
            <v>1.799302945423897E-3</v>
          </cell>
          <cell r="E34">
            <v>0.34361421684033955</v>
          </cell>
          <cell r="F34">
            <v>2.3203015079706732</v>
          </cell>
          <cell r="G34">
            <v>15.943619356877392</v>
          </cell>
          <cell r="H34">
            <v>22.749036950792828</v>
          </cell>
          <cell r="I34">
            <v>29.157192643628584</v>
          </cell>
          <cell r="J34">
            <v>27.988573350885417</v>
          </cell>
          <cell r="K34">
            <v>26.092069990426541</v>
          </cell>
          <cell r="L34">
            <v>13.301336375232321</v>
          </cell>
          <cell r="M34">
            <v>8.0294601684427125</v>
          </cell>
        </row>
        <row r="35">
          <cell r="B35">
            <v>3.517953999707534</v>
          </cell>
          <cell r="C35">
            <v>4.8486225530516114</v>
          </cell>
          <cell r="D35">
            <v>8.2013851358930694</v>
          </cell>
          <cell r="E35">
            <v>9.6199656380910312</v>
          </cell>
          <cell r="F35">
            <v>19.784548615293811</v>
          </cell>
          <cell r="G35">
            <v>20.793887659995487</v>
          </cell>
          <cell r="H35">
            <v>21.854597250675234</v>
          </cell>
          <cell r="I35">
            <v>22.969406316299121</v>
          </cell>
          <cell r="J35">
            <v>24.141077546384295</v>
          </cell>
          <cell r="K35">
            <v>25.37251613158757</v>
          </cell>
          <cell r="L35">
            <v>26.666770975533375</v>
          </cell>
          <cell r="M35">
            <v>28.027046514654163</v>
          </cell>
        </row>
        <row r="36">
          <cell r="B36">
            <v>2.1349390887346629</v>
          </cell>
          <cell r="C36">
            <v>3.3907046799623948</v>
          </cell>
          <cell r="D36">
            <v>10.849714464224212</v>
          </cell>
          <cell r="E36">
            <v>18.916339062770682</v>
          </cell>
          <cell r="F36">
            <v>19.886917620116851</v>
          </cell>
          <cell r="G36">
            <v>20.90173371808817</v>
          </cell>
          <cell r="H36">
            <v>34.750676147875801</v>
          </cell>
          <cell r="I36">
            <v>37.720872880250866</v>
          </cell>
          <cell r="J36">
            <v>39.645018974272503</v>
          </cell>
          <cell r="K36">
            <v>41.667318365054719</v>
          </cell>
          <cell r="L36">
            <v>43.792781843718309</v>
          </cell>
          <cell r="M36">
            <v>46.026696114292065</v>
          </cell>
        </row>
        <row r="37">
          <cell r="B37">
            <v>0.86248322578584768</v>
          </cell>
          <cell r="C37">
            <v>1.2876265894855683</v>
          </cell>
          <cell r="D37">
            <v>5.8107532098103922</v>
          </cell>
          <cell r="E37">
            <v>13.46068364377548</v>
          </cell>
          <cell r="F37">
            <v>32.487055042971988</v>
          </cell>
          <cell r="G37">
            <v>37.625721111371689</v>
          </cell>
          <cell r="H37">
            <v>40.341617200963988</v>
          </cell>
          <cell r="I37">
            <v>42.399509664703501</v>
          </cell>
          <cell r="J37">
            <v>44.56231310643026</v>
          </cell>
          <cell r="K37">
            <v>46.835443299982032</v>
          </cell>
          <cell r="L37">
            <v>49.224530657626815</v>
          </cell>
          <cell r="M37">
            <v>51.735498181961205</v>
          </cell>
        </row>
        <row r="38">
          <cell r="B38">
            <v>2.8396236857719668</v>
          </cell>
          <cell r="C38">
            <v>3.2944553406624912</v>
          </cell>
          <cell r="D38">
            <v>3.936490265227635</v>
          </cell>
          <cell r="E38">
            <v>4.410596973102769</v>
          </cell>
          <cell r="F38">
            <v>4.6412674382122692</v>
          </cell>
          <cell r="G38">
            <v>27.726805001934206</v>
          </cell>
          <cell r="H38">
            <v>29.141217942299665</v>
          </cell>
          <cell r="I38">
            <v>30.627724537597732</v>
          </cell>
          <cell r="J38">
            <v>32.190047212824517</v>
          </cell>
          <cell r="K38">
            <v>33.832064660545498</v>
          </cell>
          <cell r="L38">
            <v>35.557842664188641</v>
          </cell>
          <cell r="M38">
            <v>37.371654767415272</v>
          </cell>
        </row>
        <row r="39">
          <cell r="B39">
            <v>0.67001019530531947</v>
          </cell>
          <cell r="C39">
            <v>8.8432144488294645E-2</v>
          </cell>
          <cell r="D39">
            <v>5.8069212886414236E-2</v>
          </cell>
          <cell r="E39">
            <v>0.15496911643988834</v>
          </cell>
          <cell r="F39">
            <v>0.3630917142536631</v>
          </cell>
          <cell r="G39">
            <v>0.30976908731183206</v>
          </cell>
          <cell r="H39">
            <v>9.3239041148519428E-2</v>
          </cell>
          <cell r="I39">
            <v>0.12326217085777962</v>
          </cell>
          <cell r="J39">
            <v>0.41775984053888321</v>
          </cell>
          <cell r="K39">
            <v>0.35378453992793046</v>
          </cell>
          <cell r="L39">
            <v>0.42079884196575895</v>
          </cell>
          <cell r="M39">
            <v>0.42080953710056479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6.5752177495276044E-3</v>
          </cell>
          <cell r="H40">
            <v>7.467168874254187E-3</v>
          </cell>
          <cell r="I40">
            <v>7.1322637597067959E-2</v>
          </cell>
          <cell r="J40">
            <v>0.24156396999834001</v>
          </cell>
          <cell r="K40">
            <v>0.20461153605585583</v>
          </cell>
          <cell r="L40">
            <v>0.24335552230595819</v>
          </cell>
          <cell r="M40">
            <v>0.24336510791533328</v>
          </cell>
        </row>
        <row r="41">
          <cell r="B41">
            <v>7.0550177805784819E-2</v>
          </cell>
          <cell r="C41">
            <v>0.17115569433976516</v>
          </cell>
          <cell r="D41">
            <v>8.9309512180230227E-3</v>
          </cell>
          <cell r="E41">
            <v>0.16839542931564477</v>
          </cell>
          <cell r="F41">
            <v>0.16807479340873052</v>
          </cell>
          <cell r="G41">
            <v>0</v>
          </cell>
          <cell r="H41">
            <v>0</v>
          </cell>
          <cell r="I41">
            <v>0</v>
          </cell>
          <cell r="J41">
            <v>5.879738198056911E-3</v>
          </cell>
          <cell r="K41">
            <v>6.10327471189812E-3</v>
          </cell>
          <cell r="L41">
            <v>8.233290800459054E-3</v>
          </cell>
          <cell r="M41">
            <v>1.258033763443007E-2</v>
          </cell>
        </row>
        <row r="42">
          <cell r="B42">
            <v>0.17268794775470997</v>
          </cell>
          <cell r="C42">
            <v>0.49326567382872666</v>
          </cell>
          <cell r="D42">
            <v>1.1451875744579334</v>
          </cell>
          <cell r="E42">
            <v>1.5509541009943399</v>
          </cell>
          <cell r="F42">
            <v>1.5309285255885159</v>
          </cell>
          <cell r="G42">
            <v>0.94693384829900418</v>
          </cell>
          <cell r="H42">
            <v>0.42866540714714391</v>
          </cell>
          <cell r="I42">
            <v>0.4242812133372007</v>
          </cell>
          <cell r="J42">
            <v>1.3531197141035007E-2</v>
          </cell>
          <cell r="K42">
            <v>7.3238361843800106E-3</v>
          </cell>
          <cell r="L42">
            <v>6.6401407040154736E-3</v>
          </cell>
          <cell r="M42">
            <v>7.3518914940992417E-3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1.6932053709743546</v>
          </cell>
          <cell r="H43">
            <v>3.6405411374247914</v>
          </cell>
          <cell r="I43">
            <v>4.3127419667599955</v>
          </cell>
          <cell r="J43">
            <v>4.2885204781519457</v>
          </cell>
          <cell r="K43">
            <v>4.3127415776508622</v>
          </cell>
          <cell r="L43">
            <v>4.3127306610640161</v>
          </cell>
          <cell r="M43">
            <v>4.3128270278261827</v>
          </cell>
        </row>
        <row r="44">
          <cell r="B44">
            <v>0.23009019614526777</v>
          </cell>
          <cell r="C44">
            <v>0.24359403104307967</v>
          </cell>
          <cell r="D44">
            <v>0.33673195015686208</v>
          </cell>
          <cell r="E44">
            <v>0.33297461120744232</v>
          </cell>
          <cell r="F44">
            <v>0.32921728209123308</v>
          </cell>
          <cell r="G44">
            <v>0.29865217788042026</v>
          </cell>
          <cell r="H44">
            <v>2.3803899635653309E-3</v>
          </cell>
          <cell r="I44">
            <v>8.46042881328534E-4</v>
          </cell>
          <cell r="J44">
            <v>1.3711943010425208E-3</v>
          </cell>
          <cell r="K44">
            <v>1.0927930394797609E-3</v>
          </cell>
          <cell r="L44">
            <v>5.9882942164480701E-4</v>
          </cell>
          <cell r="M44">
            <v>3.3230148420069746E-4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2.6101850910302718E-2</v>
          </cell>
          <cell r="H45">
            <v>0.29124700456791719</v>
          </cell>
          <cell r="I45">
            <v>0.6491780433739579</v>
          </cell>
          <cell r="J45">
            <v>0.59125221799496297</v>
          </cell>
          <cell r="K45">
            <v>0.59152300105562683</v>
          </cell>
          <cell r="L45">
            <v>0.59227581156520626</v>
          </cell>
          <cell r="M45">
            <v>0.59265746731385527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0.52531238889835852</v>
          </cell>
          <cell r="G46">
            <v>0.36899318954077082</v>
          </cell>
          <cell r="H46">
            <v>0.36911829312068517</v>
          </cell>
          <cell r="I46">
            <v>1.3828162756290068</v>
          </cell>
          <cell r="J46">
            <v>2.201780326479156</v>
          </cell>
          <cell r="K46">
            <v>2.2339535543135036</v>
          </cell>
          <cell r="L46">
            <v>3.1452248278022794</v>
          </cell>
          <cell r="M46">
            <v>3.1453026768825554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7.0193765845669746E-3</v>
          </cell>
          <cell r="G47">
            <v>1.2810434983218153E-2</v>
          </cell>
          <cell r="H47">
            <v>1.1092750024082007E-2</v>
          </cell>
          <cell r="I47">
            <v>1.1235744040001924E-2</v>
          </cell>
          <cell r="J47">
            <v>1.0787316188631163E-2</v>
          </cell>
          <cell r="K47">
            <v>1.2786348195415938E-2</v>
          </cell>
          <cell r="L47">
            <v>5.9840389226950407E-3</v>
          </cell>
          <cell r="M47">
            <v>6.0007991212081531E-3</v>
          </cell>
        </row>
        <row r="48">
          <cell r="B48">
            <v>2.2510366868633537E-2</v>
          </cell>
          <cell r="C48">
            <v>1.2210988511873962E-2</v>
          </cell>
          <cell r="D48">
            <v>2.2523216819253993E-2</v>
          </cell>
          <cell r="E48">
            <v>1.8268313514989889E-2</v>
          </cell>
          <cell r="F48">
            <v>1.4506216522751993E-2</v>
          </cell>
          <cell r="G48">
            <v>7.885214059508476E-3</v>
          </cell>
          <cell r="H48">
            <v>0</v>
          </cell>
          <cell r="I48">
            <v>0</v>
          </cell>
          <cell r="J48">
            <v>1.2274463759704247E-2</v>
          </cell>
          <cell r="K48">
            <v>1.9665163274414362E-2</v>
          </cell>
          <cell r="L48">
            <v>3.7107184115095476E-2</v>
          </cell>
          <cell r="M48">
            <v>4.1385078220769318E-2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8.0206933991966226E-3</v>
          </cell>
          <cell r="K49">
            <v>1.3512518086417822E-2</v>
          </cell>
          <cell r="L49">
            <v>1.3577390729640076E-2</v>
          </cell>
          <cell r="M49">
            <v>2.3673181410055217E-2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4.4065684635437741E-3</v>
          </cell>
          <cell r="F50">
            <v>9.2231156176917004E-3</v>
          </cell>
          <cell r="G50">
            <v>1.8564022268144513E-2</v>
          </cell>
          <cell r="H50">
            <v>1.8970013237556566E-2</v>
          </cell>
          <cell r="I50">
            <v>3.3149568359671186E-2</v>
          </cell>
          <cell r="J50">
            <v>2.4174035702922824E-2</v>
          </cell>
          <cell r="K50">
            <v>2.056911450296204E-2</v>
          </cell>
          <cell r="L50">
            <v>1.8144182851900902E-2</v>
          </cell>
          <cell r="M50">
            <v>2.3062947811625406E-2</v>
          </cell>
        </row>
        <row r="51">
          <cell r="B51">
            <v>3.2275028237439836E-2</v>
          </cell>
          <cell r="C51">
            <v>4.025918363003194E-2</v>
          </cell>
          <cell r="D51">
            <v>0.1635799932024592</v>
          </cell>
          <cell r="E51">
            <v>0.16014727206402163</v>
          </cell>
          <cell r="F51">
            <v>0.15842730660255908</v>
          </cell>
          <cell r="G51">
            <v>7.4514007895319881E-2</v>
          </cell>
          <cell r="H51">
            <v>0</v>
          </cell>
          <cell r="I51">
            <v>0</v>
          </cell>
          <cell r="J51">
            <v>2.5968499017007228E-2</v>
          </cell>
          <cell r="K51">
            <v>0.10451007870822687</v>
          </cell>
          <cell r="L51">
            <v>0.14316492961090488</v>
          </cell>
          <cell r="M51">
            <v>0.19484027352017669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2.4337750328680109E-2</v>
          </cell>
          <cell r="K52">
            <v>3.5821834926375043E-2</v>
          </cell>
          <cell r="L52">
            <v>3.1835683015249576E-2</v>
          </cell>
          <cell r="M52">
            <v>5.5749810248584747E-2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6.6691932854510486E-3</v>
          </cell>
          <cell r="F53">
            <v>1.5567324293365561E-2</v>
          </cell>
          <cell r="G53">
            <v>7.6908630615494439E-2</v>
          </cell>
          <cell r="H53">
            <v>0.13505321582629579</v>
          </cell>
          <cell r="I53">
            <v>0.21013781654897332</v>
          </cell>
          <cell r="J53">
            <v>0.20652600680493705</v>
          </cell>
          <cell r="K53">
            <v>0.14103944971830154</v>
          </cell>
          <cell r="L53">
            <v>0.10055599194093505</v>
          </cell>
          <cell r="M53">
            <v>6.2187261801397047E-2</v>
          </cell>
        </row>
        <row r="54">
          <cell r="B54">
            <v>0.95941427179897065</v>
          </cell>
          <cell r="C54">
            <v>1.1069201610177084</v>
          </cell>
          <cell r="D54">
            <v>1.1353158312205716</v>
          </cell>
          <cell r="E54">
            <v>1.1353502150659218</v>
          </cell>
          <cell r="F54">
            <v>1.135447526557213</v>
          </cell>
          <cell r="G54">
            <v>1.1354840307560408</v>
          </cell>
          <cell r="H54">
            <v>1.1478806731714604</v>
          </cell>
          <cell r="I54">
            <v>1.1659029269079653</v>
          </cell>
          <cell r="J54">
            <v>1.1659088455124282</v>
          </cell>
          <cell r="K54">
            <v>1.1659612401416528</v>
          </cell>
          <cell r="L54">
            <v>1.2706279686876749</v>
          </cell>
          <cell r="M54">
            <v>1.2709202128033794</v>
          </cell>
        </row>
        <row r="55">
          <cell r="B55">
            <v>0.59444619544963107</v>
          </cell>
          <cell r="C55">
            <v>0.62598355663316685</v>
          </cell>
          <cell r="D55">
            <v>0.81579467618080592</v>
          </cell>
          <cell r="E55">
            <v>0.68794930401040066</v>
          </cell>
          <cell r="F55">
            <v>0.61998028687974716</v>
          </cell>
          <cell r="G55">
            <v>0.32601011501028337</v>
          </cell>
          <cell r="H55">
            <v>0</v>
          </cell>
          <cell r="I55">
            <v>0</v>
          </cell>
          <cell r="J55">
            <v>1.9491338622930489E-2</v>
          </cell>
          <cell r="K55">
            <v>2.2575381546308657E-2</v>
          </cell>
          <cell r="L55">
            <v>2.1203283593755978E-2</v>
          </cell>
          <cell r="M55">
            <v>3.2579064569226789E-2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4.4405703876297968E-3</v>
          </cell>
          <cell r="F56">
            <v>7.3979641105265505E-3</v>
          </cell>
          <cell r="G56">
            <v>1.5193055950487666E-2</v>
          </cell>
          <cell r="H56">
            <v>1.3334329634719215E-2</v>
          </cell>
          <cell r="I56">
            <v>1.1317212879984176E-2</v>
          </cell>
          <cell r="J56">
            <v>2.4667330504919753E-2</v>
          </cell>
          <cell r="K56">
            <v>1.4439576283852239E-2</v>
          </cell>
          <cell r="L56">
            <v>1.3157097369317444E-2</v>
          </cell>
          <cell r="M56">
            <v>1.9267789230561182E-2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1.0740724662989004E-2</v>
          </cell>
          <cell r="F57">
            <v>3.3261209856857377E-2</v>
          </cell>
          <cell r="G57">
            <v>3.2484075833633774E-2</v>
          </cell>
          <cell r="H57">
            <v>2.7763788935068662E-2</v>
          </cell>
          <cell r="I57">
            <v>8.6326382594925699E-2</v>
          </cell>
          <cell r="J57">
            <v>0.13066019729841216</v>
          </cell>
          <cell r="K57">
            <v>0.11829559600843081</v>
          </cell>
          <cell r="L57">
            <v>0.16947846049700085</v>
          </cell>
          <cell r="M57">
            <v>0.17490324713223665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1.036671755954827E-2</v>
          </cell>
          <cell r="K58">
            <v>1.3612248602402167E-2</v>
          </cell>
          <cell r="L58">
            <v>1.1961825336961308E-2</v>
          </cell>
          <cell r="M58">
            <v>2.1194924402230354E-2</v>
          </cell>
        </row>
        <row r="70">
          <cell r="B70">
            <v>9.487468005029219E-2</v>
          </cell>
          <cell r="C70">
            <v>2.1556433689148283E-2</v>
          </cell>
          <cell r="D70">
            <v>3.7621132738418959E-2</v>
          </cell>
          <cell r="E70">
            <v>9.446424390666823E-2</v>
          </cell>
          <cell r="F70">
            <v>7.5671297180771938E-2</v>
          </cell>
          <cell r="G70">
            <v>7.3423893717580777E-2</v>
          </cell>
          <cell r="H70">
            <v>9.4438863764712083E-2</v>
          </cell>
          <cell r="I70">
            <v>2.7015860202377319E-2</v>
          </cell>
          <cell r="J70">
            <v>9.4520432421230233E-2</v>
          </cell>
          <cell r="K70">
            <v>9.4578930397046859E-2</v>
          </cell>
          <cell r="L70">
            <v>9.4548559388037787E-2</v>
          </cell>
          <cell r="M70">
            <v>9.4662369703200008E-2</v>
          </cell>
        </row>
        <row r="71">
          <cell r="B71">
            <v>2.5854109188801613E-2</v>
          </cell>
          <cell r="C71">
            <v>2.0142489959834319E-2</v>
          </cell>
          <cell r="D71">
            <v>2.0264310902070429E-2</v>
          </cell>
          <cell r="E71">
            <v>2.3806411403346588E-2</v>
          </cell>
          <cell r="F71">
            <v>0.60616648290601438</v>
          </cell>
          <cell r="G71">
            <v>0.60983038226221231</v>
          </cell>
          <cell r="H71">
            <v>0.61061567622962143</v>
          </cell>
          <cell r="I71">
            <v>0.61103953526295463</v>
          </cell>
          <cell r="J71">
            <v>1.4344303681306851</v>
          </cell>
          <cell r="K71">
            <v>1.5602092735096968</v>
          </cell>
          <cell r="L71">
            <v>1.5727669161981006</v>
          </cell>
          <cell r="M71">
            <v>2.0267801134506827</v>
          </cell>
        </row>
        <row r="72">
          <cell r="B72">
            <v>2.3587463999491864E-2</v>
          </cell>
          <cell r="C72">
            <v>1.8573752081749918E-2</v>
          </cell>
          <cell r="D72">
            <v>1.8727772337589405E-2</v>
          </cell>
          <cell r="E72">
            <v>2.2607801184803173E-2</v>
          </cell>
          <cell r="F72">
            <v>0.18841225589385327</v>
          </cell>
          <cell r="G72">
            <v>2.898654674901477</v>
          </cell>
          <cell r="H72">
            <v>6.5094817264519991</v>
          </cell>
          <cell r="I72">
            <v>6.935620331228451</v>
          </cell>
          <cell r="J72">
            <v>14.404145881545237</v>
          </cell>
          <cell r="K72">
            <v>13.057178404170646</v>
          </cell>
          <cell r="L72">
            <v>11.684475659963317</v>
          </cell>
          <cell r="M72">
            <v>12.03211089612418</v>
          </cell>
        </row>
        <row r="73">
          <cell r="B73">
            <v>7.3539055194986377E-3</v>
          </cell>
          <cell r="C73">
            <v>7.3686520279545604E-3</v>
          </cell>
          <cell r="D73">
            <v>7.384431889869536E-3</v>
          </cell>
          <cell r="E73">
            <v>5.6159884020693621E-2</v>
          </cell>
          <cell r="F73">
            <v>0.10726141109503408</v>
          </cell>
          <cell r="G73">
            <v>0.15845327757936753</v>
          </cell>
          <cell r="H73">
            <v>0.1533864922752293</v>
          </cell>
          <cell r="I73">
            <v>0.14733593442572782</v>
          </cell>
          <cell r="J73">
            <v>0.24311651473200893</v>
          </cell>
          <cell r="K73">
            <v>0.2395987908723517</v>
          </cell>
          <cell r="L73">
            <v>0.27026833979220016</v>
          </cell>
          <cell r="M73">
            <v>0.26948472515836275</v>
          </cell>
        </row>
        <row r="74">
          <cell r="B74">
            <v>1.5576582897883311E-2</v>
          </cell>
          <cell r="C74">
            <v>1.5611994917259897E-2</v>
          </cell>
          <cell r="D74">
            <v>1.5654254284109416E-2</v>
          </cell>
          <cell r="E74">
            <v>9.344542881000531E-2</v>
          </cell>
          <cell r="F74">
            <v>0.14156483903192779</v>
          </cell>
          <cell r="G74">
            <v>0.1756122558813584</v>
          </cell>
          <cell r="H74">
            <v>0.24915253333282372</v>
          </cell>
          <cell r="I74">
            <v>0.21756883776960101</v>
          </cell>
          <cell r="J74">
            <v>0.29027851229547735</v>
          </cell>
          <cell r="K74">
            <v>0.31624303750858473</v>
          </cell>
          <cell r="L74">
            <v>0.32632530692374584</v>
          </cell>
          <cell r="M74">
            <v>0.35333962264412228</v>
          </cell>
        </row>
        <row r="75">
          <cell r="B75">
            <v>1.5620838099906028E-2</v>
          </cell>
          <cell r="C75">
            <v>1.5655763061117729E-2</v>
          </cell>
          <cell r="D75">
            <v>1.570356648524765E-2</v>
          </cell>
          <cell r="E75">
            <v>9.4559333826554182E-2</v>
          </cell>
          <cell r="F75">
            <v>0.16402916922041502</v>
          </cell>
          <cell r="G75">
            <v>0.24073344325107982</v>
          </cell>
          <cell r="H75">
            <v>0.29288968869694126</v>
          </cell>
          <cell r="I75">
            <v>0.2208224793865548</v>
          </cell>
          <cell r="J75">
            <v>0.29390906373918269</v>
          </cell>
          <cell r="K75">
            <v>0.31934026636278878</v>
          </cell>
          <cell r="L75">
            <v>0.3299772493997587</v>
          </cell>
          <cell r="M75">
            <v>0.35788900484729091</v>
          </cell>
        </row>
        <row r="76">
          <cell r="B76">
            <v>7.6219582136604269E-3</v>
          </cell>
          <cell r="C76">
            <v>7.6379171556475471E-3</v>
          </cell>
          <cell r="D76">
            <v>7.6530461677335217E-3</v>
          </cell>
          <cell r="E76">
            <v>6.3623989908409104E-2</v>
          </cell>
          <cell r="F76">
            <v>0.11180447874471502</v>
          </cell>
          <cell r="G76">
            <v>0.16509561610837306</v>
          </cell>
          <cell r="H76">
            <v>0.19564576003203504</v>
          </cell>
          <cell r="I76">
            <v>0.14331186978370183</v>
          </cell>
          <cell r="J76">
            <v>0.19523725439544048</v>
          </cell>
          <cell r="K76">
            <v>0.21274556946973228</v>
          </cell>
          <cell r="L76">
            <v>0.21943454782420624</v>
          </cell>
          <cell r="M76">
            <v>0.23644467628850893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4.1360259212355564E-3</v>
          </cell>
          <cell r="H90">
            <v>4.1579277178273692E-3</v>
          </cell>
          <cell r="I90">
            <v>4.5140760058097595E-3</v>
          </cell>
          <cell r="J90">
            <v>4.5210986836002201E-3</v>
          </cell>
          <cell r="K90">
            <v>4.6451800230518595E-3</v>
          </cell>
          <cell r="L90">
            <v>4.7684362528431614E-3</v>
          </cell>
          <cell r="M90">
            <v>8.4368376132270273E-3</v>
          </cell>
        </row>
        <row r="91">
          <cell r="B91">
            <v>1.8035966818486613</v>
          </cell>
          <cell r="C91">
            <v>3.0922897070066752E-3</v>
          </cell>
          <cell r="D91">
            <v>2.4953399572002176E-2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1.3111905752384021</v>
          </cell>
          <cell r="C92">
            <v>0.47338235134911538</v>
          </cell>
          <cell r="D92">
            <v>1.1104225399513228</v>
          </cell>
          <cell r="E92">
            <v>1.9798423983635592E-2</v>
          </cell>
          <cell r="F92">
            <v>3.0443566180165204E-2</v>
          </cell>
          <cell r="G92">
            <v>1.3512091467062008</v>
          </cell>
          <cell r="H92">
            <v>2.5537469435599824</v>
          </cell>
          <cell r="I92">
            <v>3.3495580059517751</v>
          </cell>
          <cell r="J92">
            <v>3.9521139817358559</v>
          </cell>
          <cell r="K92">
            <v>3.8791964789077307</v>
          </cell>
          <cell r="L92">
            <v>4.1769049648931356</v>
          </cell>
          <cell r="M92">
            <v>4.2248376190119616</v>
          </cell>
        </row>
        <row r="93">
          <cell r="B93">
            <v>14.4615112923856</v>
          </cell>
          <cell r="C93">
            <v>13.121916745068168</v>
          </cell>
          <cell r="D93">
            <v>12.394136073896764</v>
          </cell>
          <cell r="E93">
            <v>12.779877160073562</v>
          </cell>
          <cell r="F93">
            <v>12.343168742385268</v>
          </cell>
          <cell r="G93">
            <v>13.043101581657016</v>
          </cell>
          <cell r="H93">
            <v>12.955735990072467</v>
          </cell>
          <cell r="I93">
            <v>11.8514784895037</v>
          </cell>
          <cell r="J93">
            <v>11.300523875640515</v>
          </cell>
          <cell r="K93">
            <v>11.045033321876694</v>
          </cell>
          <cell r="L93">
            <v>11.03617615373555</v>
          </cell>
          <cell r="M93">
            <v>11.052175694617178</v>
          </cell>
        </row>
        <row r="94">
          <cell r="B94">
            <v>9.3862197711089956E-3</v>
          </cell>
          <cell r="C94">
            <v>1.0217867176947127E-3</v>
          </cell>
          <cell r="D94">
            <v>2.2891641113952931E-2</v>
          </cell>
          <cell r="E94">
            <v>6.5655582648549054E-3</v>
          </cell>
          <cell r="F94">
            <v>4.5240414089354778E-3</v>
          </cell>
          <cell r="G94">
            <v>1.518784650996308E-2</v>
          </cell>
          <cell r="H94">
            <v>1.4219067486615136E-2</v>
          </cell>
          <cell r="I94">
            <v>5.322346109261855E-5</v>
          </cell>
          <cell r="J94">
            <v>1.901515215257697E-4</v>
          </cell>
          <cell r="K94">
            <v>2.1870508946465793E-4</v>
          </cell>
          <cell r="L94">
            <v>2.2412778100515886E-4</v>
          </cell>
          <cell r="M94">
            <v>2.7648699817468526E-4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6.9569311652073945E-2</v>
          </cell>
          <cell r="H96">
            <v>7.3406733952040865E-2</v>
          </cell>
          <cell r="I96">
            <v>1.1194640296997085</v>
          </cell>
          <cell r="J96">
            <v>1.1206303726221607</v>
          </cell>
          <cell r="K96">
            <v>1.1521393967825979</v>
          </cell>
          <cell r="L96">
            <v>1.420746111368024</v>
          </cell>
          <cell r="M96">
            <v>1.4342477917332517</v>
          </cell>
        </row>
        <row r="97">
          <cell r="B97">
            <v>1.7329226426908733</v>
          </cell>
          <cell r="C97">
            <v>2.1331438916179613</v>
          </cell>
          <cell r="D97">
            <v>1.1868509826148688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0.90179869657062517</v>
          </cell>
          <cell r="C98">
            <v>0.90180095768002655</v>
          </cell>
          <cell r="D98">
            <v>0.90180367627765157</v>
          </cell>
          <cell r="E98">
            <v>0.90180756659544481</v>
          </cell>
          <cell r="F98">
            <v>0.90181890984891944</v>
          </cell>
          <cell r="G98">
            <v>0.90182993796462607</v>
          </cell>
          <cell r="H98">
            <v>0.90183503780739849</v>
          </cell>
          <cell r="I98">
            <v>0.90184193480199126</v>
          </cell>
          <cell r="J98">
            <v>0.90185737519322995</v>
          </cell>
          <cell r="K98">
            <v>0.90188952387339427</v>
          </cell>
          <cell r="L98">
            <v>0.90234154731919836</v>
          </cell>
          <cell r="M98">
            <v>1.0083458341032194</v>
          </cell>
        </row>
        <row r="99">
          <cell r="B99">
            <v>2.9000501910474306</v>
          </cell>
          <cell r="C99">
            <v>7.602747160982763</v>
          </cell>
          <cell r="D99">
            <v>7.5964436053441435</v>
          </cell>
          <cell r="E99">
            <v>2.2987294971140311</v>
          </cell>
          <cell r="F99">
            <v>1.3872948854318357</v>
          </cell>
          <cell r="G99">
            <v>0</v>
          </cell>
          <cell r="H99">
            <v>0</v>
          </cell>
          <cell r="I99">
            <v>0</v>
          </cell>
          <cell r="J99">
            <v>1.8265177228693934</v>
          </cell>
          <cell r="K99">
            <v>9.3356209268134762</v>
          </cell>
          <cell r="L99">
            <v>9.3357055962893494</v>
          </cell>
          <cell r="M99">
            <v>9.335674111680472</v>
          </cell>
        </row>
        <row r="100">
          <cell r="B100">
            <v>0.18408845878804858</v>
          </cell>
          <cell r="C100">
            <v>0.18571288801838426</v>
          </cell>
          <cell r="D100">
            <v>5.1433040534313301E-2</v>
          </cell>
          <cell r="E100">
            <v>5.4576391863199854E-2</v>
          </cell>
          <cell r="F100">
            <v>3.0001720920003958E-3</v>
          </cell>
          <cell r="G100">
            <v>9.7821551535605075E-4</v>
          </cell>
          <cell r="H100">
            <v>1.1328271672431552E-3</v>
          </cell>
          <cell r="I100">
            <v>6.5726840067902544E-5</v>
          </cell>
          <cell r="J100">
            <v>3.6912775287850373E-5</v>
          </cell>
          <cell r="K100">
            <v>3.0793677514495015E-5</v>
          </cell>
          <cell r="L100">
            <v>3.0932792012665448E-5</v>
          </cell>
          <cell r="M100">
            <v>2.3410763199779888E-5</v>
          </cell>
        </row>
        <row r="101">
          <cell r="B101">
            <v>1.204406972736233</v>
          </cell>
          <cell r="C101">
            <v>1.0869830822853093</v>
          </cell>
          <cell r="D101">
            <v>1.6967450032011024</v>
          </cell>
          <cell r="E101">
            <v>3.587879105578009</v>
          </cell>
          <cell r="F101">
            <v>4.0089174415761546</v>
          </cell>
          <cell r="G101">
            <v>3.1020452550077078</v>
          </cell>
          <cell r="H101">
            <v>2.4003150752667666</v>
          </cell>
          <cell r="I101">
            <v>1.8573322275985504</v>
          </cell>
          <cell r="J101">
            <v>1.4371936167667922</v>
          </cell>
          <cell r="K101">
            <v>1.1121163588558123</v>
          </cell>
          <cell r="L101">
            <v>0.86058160583299503</v>
          </cell>
          <cell r="M101">
            <v>1.154584726274785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2.955019152189791E-4</v>
          </cell>
          <cell r="F102">
            <v>5.1598819284546073E-4</v>
          </cell>
          <cell r="G102">
            <v>5.4827735723183061E-4</v>
          </cell>
          <cell r="H102">
            <v>5.8721443894643168E-4</v>
          </cell>
          <cell r="I102">
            <v>1.0666464087842661E-3</v>
          </cell>
          <cell r="J102">
            <v>1.0746814849757575E-3</v>
          </cell>
          <cell r="K102">
            <v>1.1123047434788073E-3</v>
          </cell>
          <cell r="L102">
            <v>1.1397237857885562E-3</v>
          </cell>
          <cell r="M102">
            <v>2.7595995902037181E-3</v>
          </cell>
        </row>
        <row r="103">
          <cell r="F103">
            <v>0.59092863974294085</v>
          </cell>
          <cell r="G103">
            <v>0.35829412133397981</v>
          </cell>
          <cell r="H103">
            <v>0.11268376629675737</v>
          </cell>
          <cell r="I103">
            <v>0.21506741987114786</v>
          </cell>
          <cell r="J103">
            <v>0.72872631690956413</v>
          </cell>
          <cell r="K103">
            <v>0.6171746102978708</v>
          </cell>
          <cell r="L103">
            <v>0.7340653499845311</v>
          </cell>
          <cell r="M103">
            <v>0.73408776554388966</v>
          </cell>
        </row>
        <row r="104">
          <cell r="B104">
            <v>0.9299796165308013</v>
          </cell>
          <cell r="C104">
            <v>2.0684693436587751</v>
          </cell>
          <cell r="D104">
            <v>9.3243985823875192E-2</v>
          </cell>
          <cell r="E104">
            <v>1.2965217208831747</v>
          </cell>
          <cell r="F104">
            <v>0.83331390431202812</v>
          </cell>
          <cell r="G104">
            <v>0</v>
          </cell>
          <cell r="H104">
            <v>0</v>
          </cell>
          <cell r="I104">
            <v>0</v>
          </cell>
          <cell r="J104">
            <v>1.3033733042116032E-2</v>
          </cell>
          <cell r="K104">
            <v>1.3529250894855512E-2</v>
          </cell>
          <cell r="L104">
            <v>1.8250900080339645E-2</v>
          </cell>
          <cell r="M104">
            <v>2.7887085578237814E-2</v>
          </cell>
        </row>
        <row r="105">
          <cell r="B105">
            <v>0.66043266908765019</v>
          </cell>
          <cell r="C105">
            <v>1.7178566731891376</v>
          </cell>
          <cell r="D105">
            <v>3.4010999548313796</v>
          </cell>
          <cell r="E105">
            <v>3.2808644444111086</v>
          </cell>
          <cell r="F105">
            <v>3.2385026502834076</v>
          </cell>
          <cell r="G105">
            <v>5.5849098869244269</v>
          </cell>
          <cell r="H105">
            <v>8.6079369212098875</v>
          </cell>
          <cell r="I105">
            <v>10.020625957897932</v>
          </cell>
          <cell r="J105">
            <v>9.1004939285044042</v>
          </cell>
          <cell r="K105">
            <v>9.1385999138822633</v>
          </cell>
          <cell r="L105">
            <v>9.1371305422016444</v>
          </cell>
          <cell r="M105">
            <v>9.1388400216390799</v>
          </cell>
        </row>
        <row r="106">
          <cell r="B106">
            <v>1.9352017140458042</v>
          </cell>
          <cell r="C106">
            <v>1.9672809560874751</v>
          </cell>
          <cell r="D106">
            <v>2.550484023518548</v>
          </cell>
          <cell r="E106">
            <v>2.2435265149271366</v>
          </cell>
          <cell r="F106">
            <v>1.9428543095440678</v>
          </cell>
          <cell r="G106">
            <v>1.6448917994132941</v>
          </cell>
          <cell r="H106">
            <v>1.2416454598119673</v>
          </cell>
          <cell r="I106">
            <v>2.205042447717271</v>
          </cell>
          <cell r="J106">
            <v>2.0103251667977968</v>
          </cell>
          <cell r="K106">
            <v>2.0102993239764131</v>
          </cell>
          <cell r="L106">
            <v>2.0111773966445248</v>
          </cell>
          <cell r="M106">
            <v>2.0115679386505638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3.3325939289113819E-3</v>
          </cell>
          <cell r="G107">
            <v>5.7588193961255968E-3</v>
          </cell>
          <cell r="H107">
            <v>4.7313355164682654E-3</v>
          </cell>
          <cell r="I107">
            <v>4.5337212792990259E-3</v>
          </cell>
          <cell r="J107">
            <v>4.3527767076932782E-3</v>
          </cell>
          <cell r="K107">
            <v>5.1594036577994155E-3</v>
          </cell>
          <cell r="L107">
            <v>2.4146121968769522E-3</v>
          </cell>
          <cell r="M107">
            <v>2.4213750839962695E-3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0.35392258928808618</v>
          </cell>
          <cell r="G108">
            <v>0.22139591372446268</v>
          </cell>
          <cell r="H108">
            <v>0.20301506121637697</v>
          </cell>
          <cell r="I108">
            <v>0.69140813781450416</v>
          </cell>
          <cell r="J108">
            <v>1.1008901632395778</v>
          </cell>
          <cell r="K108">
            <v>1.116976777156752</v>
          </cell>
          <cell r="L108">
            <v>1.5726124139011401</v>
          </cell>
          <cell r="M108">
            <v>1.5726513384412779</v>
          </cell>
        </row>
        <row r="109">
          <cell r="B109">
            <v>5.4191623943006723E-2</v>
          </cell>
          <cell r="C109">
            <v>2.909962553305841E-2</v>
          </cell>
          <cell r="D109">
            <v>5.2852098726662217E-2</v>
          </cell>
          <cell r="E109">
            <v>4.1756145177119827E-2</v>
          </cell>
          <cell r="F109">
            <v>3.286621487861606E-2</v>
          </cell>
          <cell r="G109">
            <v>1.7707147361703257E-2</v>
          </cell>
          <cell r="H109">
            <v>0</v>
          </cell>
          <cell r="I109">
            <v>0</v>
          </cell>
          <cell r="J109">
            <v>4.2706601172923186E-2</v>
          </cell>
          <cell r="K109">
            <v>6.9745908113804822E-2</v>
          </cell>
          <cell r="L109">
            <v>0.10776694005414283</v>
          </cell>
          <cell r="M109">
            <v>0.13725187757557489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1.1895830430458672E-2</v>
          </cell>
          <cell r="F110">
            <v>2.4383995849668702E-2</v>
          </cell>
          <cell r="G110">
            <v>4.8043976125599477E-2</v>
          </cell>
          <cell r="H110">
            <v>4.8120586087095581E-2</v>
          </cell>
          <cell r="I110">
            <v>8.2387166153464697E-2</v>
          </cell>
          <cell r="J110">
            <v>6.008012757352986E-2</v>
          </cell>
          <cell r="K110">
            <v>5.1120757766692781E-2</v>
          </cell>
          <cell r="L110">
            <v>4.5094035346686268E-2</v>
          </cell>
          <cell r="M110">
            <v>5.7318722606857969E-2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7.0114716515817688E-2</v>
          </cell>
          <cell r="C112">
            <v>8.6608147220652659E-2</v>
          </cell>
          <cell r="D112">
            <v>0.34671437639693681</v>
          </cell>
          <cell r="E112">
            <v>0.33097102893231167</v>
          </cell>
          <cell r="F112">
            <v>0.32343410790555288</v>
          </cell>
          <cell r="G112">
            <v>0.15024955690367775</v>
          </cell>
          <cell r="H112">
            <v>0</v>
          </cell>
          <cell r="I112">
            <v>0</v>
          </cell>
          <cell r="J112">
            <v>9.9774805174696973E-2</v>
          </cell>
          <cell r="K112">
            <v>0.27729253440764789</v>
          </cell>
          <cell r="L112">
            <v>0.34538300171647301</v>
          </cell>
          <cell r="M112">
            <v>0.49489499742396903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1.7740711202677679E-2</v>
          </cell>
          <cell r="F113">
            <v>4.1410616346883797E-2</v>
          </cell>
          <cell r="G113">
            <v>0.20458453464220222</v>
          </cell>
          <cell r="H113">
            <v>0.35925485983349686</v>
          </cell>
          <cell r="I113">
            <v>0.55898729525342694</v>
          </cell>
          <cell r="J113">
            <v>0.54937952549096614</v>
          </cell>
          <cell r="K113">
            <v>0.37517883176297034</v>
          </cell>
          <cell r="L113">
            <v>0.26748884555716734</v>
          </cell>
          <cell r="M113">
            <v>0.16542424321553917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1.4243820985169193</v>
          </cell>
          <cell r="C115">
            <v>1.5797173546221139</v>
          </cell>
          <cell r="D115">
            <v>1.5223059246718369</v>
          </cell>
          <cell r="E115">
            <v>1.3591209164607316</v>
          </cell>
          <cell r="F115">
            <v>1.1959923045075209</v>
          </cell>
          <cell r="G115">
            <v>1.0327804039762467</v>
          </cell>
          <cell r="H115">
            <v>1.0440557799524453</v>
          </cell>
          <cell r="I115">
            <v>1.0604479351835128</v>
          </cell>
          <cell r="J115">
            <v>1.0604533184549139</v>
          </cell>
          <cell r="K115">
            <v>1.0605009740316282</v>
          </cell>
          <cell r="L115">
            <v>1.1557006802913974</v>
          </cell>
          <cell r="M115">
            <v>1.1559664911594503</v>
          </cell>
        </row>
        <row r="116">
          <cell r="B116">
            <v>0.69263256085709546</v>
          </cell>
          <cell r="C116">
            <v>0.75033866724902432</v>
          </cell>
          <cell r="D116">
            <v>1.0188293523955174</v>
          </cell>
          <cell r="E116">
            <v>0.91675189963911685</v>
          </cell>
          <cell r="F116">
            <v>0.87807387040119944</v>
          </cell>
          <cell r="G116">
            <v>0.4890151725154252</v>
          </cell>
          <cell r="H116">
            <v>0</v>
          </cell>
          <cell r="I116">
            <v>0</v>
          </cell>
          <cell r="J116">
            <v>2.9237007934395712E-2</v>
          </cell>
          <cell r="K116">
            <v>3.3863072319462978E-2</v>
          </cell>
          <cell r="L116">
            <v>3.1804925390633919E-2</v>
          </cell>
          <cell r="M116">
            <v>4.8868596853840138E-2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7.0967793440900335E-3</v>
          </cell>
          <cell r="F117">
            <v>1.1568382401677114E-2</v>
          </cell>
          <cell r="G117">
            <v>2.3234464660673894E-2</v>
          </cell>
          <cell r="H117">
            <v>1.9987346100244597E-2</v>
          </cell>
          <cell r="I117">
            <v>1.6620414235691043E-2</v>
          </cell>
          <cell r="J117">
            <v>3.622634436837039E-2</v>
          </cell>
          <cell r="K117">
            <v>2.1205904825731269E-2</v>
          </cell>
          <cell r="L117">
            <v>1.9322461345949591E-2</v>
          </cell>
          <cell r="M117">
            <v>2.8296599331827849E-2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3.0096921947075587E-3</v>
          </cell>
          <cell r="K118">
            <v>3.9519431426328867E-3</v>
          </cell>
          <cell r="L118">
            <v>3.4727880010532791E-3</v>
          </cell>
          <cell r="M118">
            <v>6.1533651490346102E-3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8.0838085621443533E-3</v>
          </cell>
          <cell r="F119">
            <v>2.2987840067736413E-2</v>
          </cell>
          <cell r="G119">
            <v>2.0452936635991629E-2</v>
          </cell>
          <cell r="H119">
            <v>1.6586740249453259E-2</v>
          </cell>
          <cell r="I119">
            <v>4.8793172771045022E-2</v>
          </cell>
          <cell r="J119">
            <v>7.3851415864319939E-2</v>
          </cell>
          <cell r="K119">
            <v>6.6862728178678402E-2</v>
          </cell>
          <cell r="L119">
            <v>9.5792173324391827E-2</v>
          </cell>
          <cell r="M119">
            <v>9.8858357074742526E-2</v>
          </cell>
        </row>
        <row r="123">
          <cell r="B123">
            <v>0</v>
          </cell>
          <cell r="C123">
            <v>3.720003092059494</v>
          </cell>
          <cell r="D123">
            <v>3.8327826316659994</v>
          </cell>
          <cell r="E123">
            <v>4.4708775268129486</v>
          </cell>
          <cell r="F123">
            <v>5.9012626725266975</v>
          </cell>
          <cell r="G123">
            <v>6.2029493278195096</v>
          </cell>
          <cell r="H123">
            <v>6.6636521607922941</v>
          </cell>
          <cell r="I123">
            <v>8.4565700190805213</v>
          </cell>
          <cell r="J123">
            <v>8.8950339358264561</v>
          </cell>
          <cell r="K123">
            <v>9.3667670148022673</v>
          </cell>
          <cell r="L123">
            <v>9.8537381894654015</v>
          </cell>
          <cell r="M123">
            <v>12.682845399716911</v>
          </cell>
        </row>
      </sheetData>
      <sheetData sheetId="59">
        <row r="13">
          <cell r="B13">
            <v>16.052425067642556</v>
          </cell>
          <cell r="C13">
            <v>20.058113114616454</v>
          </cell>
          <cell r="D13">
            <v>2.3377395269262342</v>
          </cell>
          <cell r="E13">
            <v>17.26589228697965</v>
          </cell>
          <cell r="F13">
            <v>16.356022131542343</v>
          </cell>
          <cell r="G13">
            <v>16.93497166735046</v>
          </cell>
          <cell r="H13">
            <v>17.368135787631193</v>
          </cell>
          <cell r="I13">
            <v>17.579238961179396</v>
          </cell>
          <cell r="J13">
            <v>19.639394707602506</v>
          </cell>
          <cell r="K13">
            <v>21.690081476226016</v>
          </cell>
          <cell r="L13">
            <v>21.721582705906492</v>
          </cell>
          <cell r="M13">
            <v>23.237379778057051</v>
          </cell>
        </row>
        <row r="14">
          <cell r="B14">
            <v>250.94842139755255</v>
          </cell>
          <cell r="C14">
            <v>254.39188816349184</v>
          </cell>
          <cell r="D14">
            <v>224.17548168614184</v>
          </cell>
          <cell r="E14">
            <v>221.45059109257355</v>
          </cell>
          <cell r="F14">
            <v>173.36427652791039</v>
          </cell>
          <cell r="G14">
            <v>99.978312435155374</v>
          </cell>
          <cell r="H14">
            <v>0</v>
          </cell>
          <cell r="I14">
            <v>0</v>
          </cell>
          <cell r="J14">
            <v>12.510989048333402</v>
          </cell>
          <cell r="K14">
            <v>28.910563614077731</v>
          </cell>
          <cell r="L14">
            <v>43.557081987105093</v>
          </cell>
          <cell r="M14">
            <v>44.273806040749747</v>
          </cell>
        </row>
        <row r="15">
          <cell r="B15">
            <v>66.745704970850426</v>
          </cell>
          <cell r="C15">
            <v>49.798867383136994</v>
          </cell>
          <cell r="D15">
            <v>68.876332823846596</v>
          </cell>
          <cell r="E15">
            <v>67.474454627844807</v>
          </cell>
          <cell r="F15">
            <v>69.602477341336552</v>
          </cell>
          <cell r="G15">
            <v>72.183209978896159</v>
          </cell>
          <cell r="H15">
            <v>74.384298164799574</v>
          </cell>
          <cell r="I15">
            <v>74.836089972413589</v>
          </cell>
          <cell r="J15">
            <v>74.83609254202166</v>
          </cell>
          <cell r="K15">
            <v>74.836100615877214</v>
          </cell>
          <cell r="L15">
            <v>74.836097082814604</v>
          </cell>
          <cell r="M15">
            <v>74.836090966038441</v>
          </cell>
        </row>
        <row r="16">
          <cell r="B16">
            <v>66.632450069366882</v>
          </cell>
          <cell r="C16">
            <v>55.764142050832916</v>
          </cell>
          <cell r="D16">
            <v>65.600285861368263</v>
          </cell>
          <cell r="E16">
            <v>67.167948043085786</v>
          </cell>
          <cell r="F16">
            <v>66.883780225073536</v>
          </cell>
          <cell r="G16">
            <v>66.131609027394816</v>
          </cell>
          <cell r="H16">
            <v>65.544877391849425</v>
          </cell>
          <cell r="I16">
            <v>67.131577405689512</v>
          </cell>
          <cell r="J16">
            <v>67.131579081609928</v>
          </cell>
          <cell r="K16">
            <v>67.131576792383612</v>
          </cell>
          <cell r="L16">
            <v>67.131588979042775</v>
          </cell>
          <cell r="M16">
            <v>67.131644983241046</v>
          </cell>
        </row>
        <row r="18">
          <cell r="B18">
            <v>0.16296416852417436</v>
          </cell>
          <cell r="C18">
            <v>0.41943163948112949</v>
          </cell>
          <cell r="D18">
            <v>5.7378816951004413E-2</v>
          </cell>
          <cell r="E18">
            <v>7.6855677309308678E-3</v>
          </cell>
          <cell r="F18">
            <v>9.1888145916205564E-3</v>
          </cell>
          <cell r="G18">
            <v>0.48850823315103092</v>
          </cell>
          <cell r="H18">
            <v>6.5846296516376412E-2</v>
          </cell>
          <cell r="I18">
            <v>2.135262384577988E-4</v>
          </cell>
          <cell r="J18">
            <v>8.0101883322916472E-4</v>
          </cell>
          <cell r="K18">
            <v>1.0189327743419174E-3</v>
          </cell>
          <cell r="L18">
            <v>1.0354591581104864E-3</v>
          </cell>
          <cell r="M18">
            <v>1.6604739962739817E-3</v>
          </cell>
        </row>
        <row r="19">
          <cell r="B19">
            <v>18.203660657374531</v>
          </cell>
          <cell r="C19">
            <v>20.539453971210673</v>
          </cell>
          <cell r="D19">
            <v>23.400404868118514</v>
          </cell>
          <cell r="E19">
            <v>20.696675389396589</v>
          </cell>
          <cell r="F19">
            <v>20.958892104276625</v>
          </cell>
          <cell r="G19">
            <v>19.984344583181546</v>
          </cell>
          <cell r="H19">
            <v>12.135334251512134</v>
          </cell>
          <cell r="I19">
            <v>14.341296618358216</v>
          </cell>
          <cell r="J19">
            <v>13.674474975510954</v>
          </cell>
          <cell r="K19">
            <v>13.365334311001636</v>
          </cell>
          <cell r="L19">
            <v>13.354444620470275</v>
          </cell>
          <cell r="M19">
            <v>13.373842039435523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3.4841027095136612</v>
          </cell>
          <cell r="H20">
            <v>12.831822473727074</v>
          </cell>
          <cell r="I20">
            <v>14.340548630864618</v>
          </cell>
          <cell r="J20">
            <v>13.673682473059936</v>
          </cell>
          <cell r="K20">
            <v>13.36464597008777</v>
          </cell>
          <cell r="L20">
            <v>13.353787488031815</v>
          </cell>
          <cell r="M20">
            <v>13.373356316265701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7.364442192054273E-4</v>
          </cell>
          <cell r="H21">
            <v>1.469480414082692E-3</v>
          </cell>
          <cell r="I21">
            <v>1.2921959651053536E-2</v>
          </cell>
          <cell r="J21">
            <v>2.3174910167161337E-2</v>
          </cell>
          <cell r="K21">
            <v>2.5236703040759343E-2</v>
          </cell>
          <cell r="L21">
            <v>2.8437319021971923E-2</v>
          </cell>
          <cell r="M21">
            <v>4.033619010719721E-2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4.2443708211751299E-4</v>
          </cell>
          <cell r="H22">
            <v>7.2671517023514451E-4</v>
          </cell>
          <cell r="I22">
            <v>1.9737657666539545E-2</v>
          </cell>
          <cell r="J22">
            <v>3.352358233514894E-2</v>
          </cell>
          <cell r="K22">
            <v>3.3953176018794461E-2</v>
          </cell>
          <cell r="L22">
            <v>3.8356126174629836E-2</v>
          </cell>
          <cell r="M22">
            <v>5.5975268253870267E-2</v>
          </cell>
          <cell r="P22">
            <v>2.669601500556368</v>
          </cell>
          <cell r="Q22">
            <v>1.2492803004401203</v>
          </cell>
          <cell r="R22">
            <v>1.2362324173090629</v>
          </cell>
          <cell r="S22">
            <v>0.80860653463775534</v>
          </cell>
          <cell r="T22">
            <v>0.87600832546078178</v>
          </cell>
          <cell r="U22">
            <v>0.50426734846977828</v>
          </cell>
          <cell r="V22">
            <v>4.0503403625704169E-2</v>
          </cell>
          <cell r="W22">
            <v>2.3498416863258265E-2</v>
          </cell>
          <cell r="X22">
            <v>8.170058182370861E-2</v>
          </cell>
          <cell r="Y22">
            <v>0.12502787097309262</v>
          </cell>
          <cell r="Z22">
            <v>0.16973074511761246</v>
          </cell>
          <cell r="AA22">
            <v>0.19894993004583683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1.5208281278903917E-3</v>
          </cell>
          <cell r="I23">
            <v>2.2226464736584666E-2</v>
          </cell>
          <cell r="J23">
            <v>2.0843118676825338</v>
          </cell>
          <cell r="K23">
            <v>2.5768067466359676</v>
          </cell>
          <cell r="L23">
            <v>2.5698218676955049</v>
          </cell>
          <cell r="M23">
            <v>2.5394686621619078</v>
          </cell>
          <cell r="P23">
            <v>6.9948574166366101E-2</v>
          </cell>
          <cell r="Q23">
            <v>5.1406927441093306E-2</v>
          </cell>
          <cell r="R23">
            <v>4.0115722246004924E-2</v>
          </cell>
          <cell r="S23">
            <v>1.190223346589224E-2</v>
          </cell>
          <cell r="T23">
            <v>5.2663613794165995E-2</v>
          </cell>
          <cell r="U23">
            <v>7.8127169647656869E-2</v>
          </cell>
          <cell r="V23">
            <v>5.0068307263853098E-2</v>
          </cell>
          <cell r="W23">
            <v>0.20898615456511588</v>
          </cell>
          <cell r="X23">
            <v>1.3061819378400892</v>
          </cell>
          <cell r="Y23">
            <v>1.3847228257771984</v>
          </cell>
          <cell r="Z23">
            <v>1.5014025938494016</v>
          </cell>
          <cell r="AA23">
            <v>1.5801075532505151</v>
          </cell>
        </row>
        <row r="24">
          <cell r="B24">
            <v>3.7663844161768374</v>
          </cell>
          <cell r="C24">
            <v>8.7914684454237068E-3</v>
          </cell>
          <cell r="D24">
            <v>5.6036410005403714E-2</v>
          </cell>
          <cell r="E24">
            <v>0</v>
          </cell>
          <cell r="F24">
            <v>0</v>
          </cell>
          <cell r="G24">
            <v>4.06932738474848E-5</v>
          </cell>
          <cell r="H24">
            <v>0</v>
          </cell>
          <cell r="I24">
            <v>0</v>
          </cell>
          <cell r="J24">
            <v>1.1208531433785911E-3</v>
          </cell>
          <cell r="K24">
            <v>1.3710711315626498E-3</v>
          </cell>
          <cell r="L24">
            <v>1.306145839240481E-3</v>
          </cell>
          <cell r="M24">
            <v>2.2455389669715073E-3</v>
          </cell>
        </row>
        <row r="25">
          <cell r="B25">
            <v>1.3213846287604205</v>
          </cell>
          <cell r="C25">
            <v>8.1885074806840544E-3</v>
          </cell>
          <cell r="D25">
            <v>1.6436042558140385</v>
          </cell>
          <cell r="E25">
            <v>2.844119792382923E-2</v>
          </cell>
          <cell r="F25">
            <v>4.4914300078361211E-2</v>
          </cell>
          <cell r="G25">
            <v>1.6914973500638932</v>
          </cell>
          <cell r="H25">
            <v>3.1885380575156392</v>
          </cell>
          <cell r="I25">
            <v>2.9134005247653221</v>
          </cell>
          <cell r="J25">
            <v>2.997372395649446</v>
          </cell>
          <cell r="K25">
            <v>3.1955478366782333</v>
          </cell>
          <cell r="L25">
            <v>3.2940409080396975</v>
          </cell>
          <cell r="M25">
            <v>3.3664204320351265</v>
          </cell>
        </row>
        <row r="26">
          <cell r="B26">
            <v>40.318475382419777</v>
          </cell>
          <cell r="C26">
            <v>37.779468918369673</v>
          </cell>
          <cell r="D26">
            <v>35.645729174382666</v>
          </cell>
          <cell r="E26">
            <v>37.528972413027553</v>
          </cell>
          <cell r="F26">
            <v>37.28779302976158</v>
          </cell>
          <cell r="G26">
            <v>39.974366324185191</v>
          </cell>
          <cell r="H26">
            <v>31.004999755883873</v>
          </cell>
          <cell r="I26">
            <v>28.745592190521599</v>
          </cell>
          <cell r="J26">
            <v>29.495990469176977</v>
          </cell>
          <cell r="K26">
            <v>30.475667173527171</v>
          </cell>
          <cell r="L26">
            <v>30.605261089994706</v>
          </cell>
          <cell r="M26">
            <v>30.630498506379709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4.0448174377943822</v>
          </cell>
          <cell r="H27">
            <v>13.892403961535349</v>
          </cell>
          <cell r="I27">
            <v>14.520661218495762</v>
          </cell>
          <cell r="J27">
            <v>13.845688477416976</v>
          </cell>
          <cell r="K27">
            <v>13.53261073756598</v>
          </cell>
          <cell r="L27">
            <v>13.521866159218138</v>
          </cell>
          <cell r="M27">
            <v>13.541506890623396</v>
          </cell>
        </row>
        <row r="28">
          <cell r="B28">
            <v>5.9644629528160097E-2</v>
          </cell>
          <cell r="C28">
            <v>0.42053433361045234</v>
          </cell>
          <cell r="D28">
            <v>4.6041406854248824E-2</v>
          </cell>
          <cell r="E28">
            <v>1.3646267151694706E-2</v>
          </cell>
          <cell r="F28">
            <v>9.2106055895928487E-3</v>
          </cell>
          <cell r="G28">
            <v>2.9206302997514044E-2</v>
          </cell>
          <cell r="H28">
            <v>2.6399263374710876E-2</v>
          </cell>
          <cell r="I28">
            <v>1.5809187764505891E-4</v>
          </cell>
          <cell r="J28">
            <v>4.793309342484022E-4</v>
          </cell>
          <cell r="K28">
            <v>5.2731866209734335E-4</v>
          </cell>
          <cell r="L28">
            <v>5.472031327178415E-4</v>
          </cell>
          <cell r="M28">
            <v>6.9414468885866938E-4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0.13641041500406723</v>
          </cell>
          <cell r="H30">
            <v>0.14116679606161739</v>
          </cell>
          <cell r="I30">
            <v>2.1121962824522815</v>
          </cell>
          <cell r="J30">
            <v>2.1143969294757787</v>
          </cell>
          <cell r="K30">
            <v>2.1738479184577342</v>
          </cell>
          <cell r="L30">
            <v>2.6806530403170306</v>
          </cell>
          <cell r="M30">
            <v>2.7061279089306698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1.0912956595030873E-2</v>
          </cell>
          <cell r="H31">
            <v>1.8325990231287583E-2</v>
          </cell>
          <cell r="I31">
            <v>2.7570769342031062E-2</v>
          </cell>
          <cell r="J31">
            <v>1.4930951676164874</v>
          </cell>
          <cell r="K31">
            <v>1.595657583388878</v>
          </cell>
          <cell r="L31">
            <v>1.6434748330717428</v>
          </cell>
          <cell r="M31">
            <v>1.7071195689748795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0.88715609578926602</v>
          </cell>
          <cell r="I32">
            <v>2.405282467626197</v>
          </cell>
          <cell r="J32">
            <v>0.99944451151104508</v>
          </cell>
          <cell r="K32">
            <v>1.1116268449142566</v>
          </cell>
          <cell r="L32">
            <v>1.4507682969528937</v>
          </cell>
          <cell r="M32">
            <v>1.253851914291467</v>
          </cell>
        </row>
        <row r="33">
          <cell r="B33">
            <v>0.52400000000000047</v>
          </cell>
          <cell r="C33">
            <v>0.54529241248450933</v>
          </cell>
          <cell r="D33">
            <v>0.5031650108180592</v>
          </cell>
          <cell r="E33">
            <v>2.050252243350787</v>
          </cell>
          <cell r="F33">
            <v>3.6358031618092408</v>
          </cell>
          <cell r="G33">
            <v>4.6760902644192681</v>
          </cell>
          <cell r="H33">
            <v>10.313442247844591</v>
          </cell>
          <cell r="I33">
            <v>11.428285826468986</v>
          </cell>
          <cell r="J33">
            <v>11.43053994681755</v>
          </cell>
          <cell r="K33">
            <v>11.43458314662657</v>
          </cell>
          <cell r="L33">
            <v>11.435060122783606</v>
          </cell>
          <cell r="M33">
            <v>11.439551333320482</v>
          </cell>
        </row>
        <row r="34">
          <cell r="B34">
            <v>0</v>
          </cell>
          <cell r="C34">
            <v>0</v>
          </cell>
          <cell r="D34">
            <v>1.799302945423897E-3</v>
          </cell>
          <cell r="E34">
            <v>0.34361421684033955</v>
          </cell>
          <cell r="F34">
            <v>2.3203015079706732</v>
          </cell>
          <cell r="G34">
            <v>15.943619356877392</v>
          </cell>
          <cell r="H34">
            <v>22.749036950792828</v>
          </cell>
          <cell r="I34">
            <v>29.157192643628584</v>
          </cell>
          <cell r="J34">
            <v>27.988573350885417</v>
          </cell>
          <cell r="K34">
            <v>26.092069990426541</v>
          </cell>
          <cell r="L34">
            <v>13.301336375232321</v>
          </cell>
          <cell r="M34">
            <v>8.0294601684427125</v>
          </cell>
        </row>
        <row r="35">
          <cell r="B35">
            <v>3.517953999707534</v>
          </cell>
          <cell r="C35">
            <v>4.8486225530516114</v>
          </cell>
          <cell r="D35">
            <v>8.2013851358930694</v>
          </cell>
          <cell r="E35">
            <v>9.6199656380910312</v>
          </cell>
          <cell r="F35">
            <v>19.784548615293811</v>
          </cell>
          <cell r="G35">
            <v>20.793887659995487</v>
          </cell>
          <cell r="H35">
            <v>21.854597250675234</v>
          </cell>
          <cell r="I35">
            <v>22.969406316299121</v>
          </cell>
          <cell r="J35">
            <v>24.141077546384295</v>
          </cell>
          <cell r="K35">
            <v>25.37251613158757</v>
          </cell>
          <cell r="L35">
            <v>26.666770975533375</v>
          </cell>
          <cell r="M35">
            <v>28.027046514654163</v>
          </cell>
        </row>
        <row r="36">
          <cell r="B36">
            <v>2.1349390887346629</v>
          </cell>
          <cell r="C36">
            <v>3.3907046799623948</v>
          </cell>
          <cell r="D36">
            <v>10.849714464224212</v>
          </cell>
          <cell r="E36">
            <v>18.916339062770682</v>
          </cell>
          <cell r="F36">
            <v>19.886917620116851</v>
          </cell>
          <cell r="G36">
            <v>20.90173371808817</v>
          </cell>
          <cell r="H36">
            <v>34.750676147875801</v>
          </cell>
          <cell r="I36">
            <v>37.720872880250866</v>
          </cell>
          <cell r="J36">
            <v>39.645018974272503</v>
          </cell>
          <cell r="K36">
            <v>41.667318365054719</v>
          </cell>
          <cell r="L36">
            <v>43.792781843718309</v>
          </cell>
          <cell r="M36">
            <v>46.026696114292065</v>
          </cell>
        </row>
        <row r="37">
          <cell r="B37">
            <v>0.86248322578584768</v>
          </cell>
          <cell r="C37">
            <v>1.2876265894855683</v>
          </cell>
          <cell r="D37">
            <v>5.8107532098103922</v>
          </cell>
          <cell r="E37">
            <v>13.46068364377548</v>
          </cell>
          <cell r="F37">
            <v>32.487055042971988</v>
          </cell>
          <cell r="G37">
            <v>37.625721111371689</v>
          </cell>
          <cell r="H37">
            <v>40.341617200963988</v>
          </cell>
          <cell r="I37">
            <v>42.399509664703501</v>
          </cell>
          <cell r="J37">
            <v>44.56231310643026</v>
          </cell>
          <cell r="K37">
            <v>46.835443299982032</v>
          </cell>
          <cell r="L37">
            <v>49.224530657626815</v>
          </cell>
          <cell r="M37">
            <v>51.735498181961205</v>
          </cell>
        </row>
        <row r="38">
          <cell r="B38">
            <v>2.8396236857719668</v>
          </cell>
          <cell r="C38">
            <v>3.2944553406624912</v>
          </cell>
          <cell r="D38">
            <v>3.936490265227635</v>
          </cell>
          <cell r="E38">
            <v>4.410596973102769</v>
          </cell>
          <cell r="F38">
            <v>4.6412674382122692</v>
          </cell>
          <cell r="G38">
            <v>27.726805001934206</v>
          </cell>
          <cell r="H38">
            <v>29.141217942299665</v>
          </cell>
          <cell r="I38">
            <v>30.627724537597732</v>
          </cell>
          <cell r="J38">
            <v>32.190047212824517</v>
          </cell>
          <cell r="K38">
            <v>33.832064660545498</v>
          </cell>
          <cell r="L38">
            <v>35.557842664188641</v>
          </cell>
          <cell r="M38">
            <v>37.371654767415272</v>
          </cell>
        </row>
        <row r="39">
          <cell r="B39">
            <v>1.9687935159777317</v>
          </cell>
          <cell r="C39">
            <v>0.2530279133545712</v>
          </cell>
          <cell r="D39">
            <v>0.17234938913859249</v>
          </cell>
          <cell r="E39">
            <v>0.43164958433825723</v>
          </cell>
          <cell r="F39">
            <v>1.0163207914049321</v>
          </cell>
          <cell r="G39">
            <v>0.89239430168448042</v>
          </cell>
          <cell r="H39">
            <v>0.28992280755770627</v>
          </cell>
          <cell r="I39">
            <v>0.56620434873674064</v>
          </cell>
          <cell r="J39">
            <v>1.9366800106887365</v>
          </cell>
          <cell r="K39">
            <v>1.6325224788833919</v>
          </cell>
          <cell r="L39">
            <v>1.9540706782926542</v>
          </cell>
          <cell r="M39">
            <v>1.9928083769474969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2.3388890048835192E-2</v>
          </cell>
          <cell r="H40">
            <v>2.5539508961308629E-2</v>
          </cell>
          <cell r="I40">
            <v>0.22145951904545977</v>
          </cell>
          <cell r="J40">
            <v>0.7553803893665878</v>
          </cell>
          <cell r="K40">
            <v>0.6383551993854879</v>
          </cell>
          <cell r="L40">
            <v>0.76549393065762639</v>
          </cell>
          <cell r="M40">
            <v>0.78553142091351014</v>
          </cell>
        </row>
        <row r="41">
          <cell r="B41">
            <v>0.32994972870918665</v>
          </cell>
          <cell r="C41">
            <v>0.69591818021144503</v>
          </cell>
          <cell r="D41">
            <v>4.1123936130714217E-2</v>
          </cell>
          <cell r="E41">
            <v>0.64026746994526418</v>
          </cell>
          <cell r="F41">
            <v>0.63925966132276868</v>
          </cell>
          <cell r="G41">
            <v>0</v>
          </cell>
          <cell r="H41">
            <v>0</v>
          </cell>
          <cell r="I41">
            <v>0</v>
          </cell>
          <cell r="J41">
            <v>2.5539753782712442E-2</v>
          </cell>
          <cell r="K41">
            <v>2.6819229766919597E-2</v>
          </cell>
          <cell r="L41">
            <v>3.5686913060732503E-2</v>
          </cell>
          <cell r="M41">
            <v>5.5967374837401503E-2</v>
          </cell>
        </row>
        <row r="42">
          <cell r="B42">
            <v>0.87444761189852194</v>
          </cell>
          <cell r="C42">
            <v>2.1849995568968832</v>
          </cell>
          <cell r="D42">
            <v>4.5417345494751649</v>
          </cell>
          <cell r="E42">
            <v>5.2624719649563607</v>
          </cell>
          <cell r="F42">
            <v>5.2438220799864297</v>
          </cell>
          <cell r="G42">
            <v>2.6889219336860481</v>
          </cell>
          <cell r="H42">
            <v>1.1925560179381249</v>
          </cell>
          <cell r="I42">
            <v>1.1553597020180446</v>
          </cell>
          <cell r="J42">
            <v>4.1271462598369973E-2</v>
          </cell>
          <cell r="K42">
            <v>2.7902451508132881E-2</v>
          </cell>
          <cell r="L42">
            <v>2.1726633189229107E-2</v>
          </cell>
          <cell r="M42">
            <v>3.0325890977377697E-2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5.0495507365835826</v>
          </cell>
          <cell r="H43">
            <v>10.642763229556609</v>
          </cell>
          <cell r="I43">
            <v>12.362262398540324</v>
          </cell>
          <cell r="J43">
            <v>12.310304486753685</v>
          </cell>
          <cell r="K43">
            <v>12.37145976828484</v>
          </cell>
          <cell r="L43">
            <v>12.361838002312055</v>
          </cell>
          <cell r="M43">
            <v>12.371101801636913</v>
          </cell>
        </row>
        <row r="44">
          <cell r="B44">
            <v>3.7123649827266476</v>
          </cell>
          <cell r="C44">
            <v>3.9302648913829836</v>
          </cell>
          <cell r="D44">
            <v>5.4335573365687013</v>
          </cell>
          <cell r="E44">
            <v>5.3729283507980217</v>
          </cell>
          <cell r="F44">
            <v>5.3122995236974955</v>
          </cell>
          <cell r="G44">
            <v>4.819096410211281</v>
          </cell>
          <cell r="H44">
            <v>3.8410330069361676E-2</v>
          </cell>
          <cell r="I44">
            <v>1.365187503815104E-2</v>
          </cell>
          <cell r="J44">
            <v>2.2125797242643856E-2</v>
          </cell>
          <cell r="K44">
            <v>1.7633472660525507E-2</v>
          </cell>
          <cell r="L44">
            <v>9.6628015126441341E-3</v>
          </cell>
          <cell r="M44">
            <v>5.362066672290125E-3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0.46798154188164054</v>
          </cell>
          <cell r="H45">
            <v>5.221783801251596</v>
          </cell>
          <cell r="I45">
            <v>11.639149374419897</v>
          </cell>
          <cell r="J45">
            <v>10.600594017990016</v>
          </cell>
          <cell r="K45">
            <v>10.6054489025988</v>
          </cell>
          <cell r="L45">
            <v>10.618946084244214</v>
          </cell>
          <cell r="M45">
            <v>10.625788811464382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1.0053825624848973</v>
          </cell>
          <cell r="G46">
            <v>0.6708967082559476</v>
          </cell>
          <cell r="H46">
            <v>0.64194485760119158</v>
          </cell>
          <cell r="I46">
            <v>2.3046937927150117</v>
          </cell>
          <cell r="J46">
            <v>3.6696338774652584</v>
          </cell>
          <cell r="K46">
            <v>3.7232559238558389</v>
          </cell>
          <cell r="L46">
            <v>5.2420413796704723</v>
          </cell>
          <cell r="M46">
            <v>5.242171128137592</v>
          </cell>
        </row>
        <row r="47">
          <cell r="B47">
            <v>0</v>
          </cell>
        </row>
        <row r="48">
          <cell r="B48">
            <v>0.16001725478074669</v>
          </cell>
          <cell r="C48">
            <v>4.5865076710680089E-2</v>
          </cell>
          <cell r="D48">
            <v>0.11121684030033391</v>
          </cell>
          <cell r="E48">
            <v>7.7668755749859486E-2</v>
          </cell>
          <cell r="F48">
            <v>6.8370858170259147E-2</v>
          </cell>
          <cell r="G48">
            <v>3.2568864215132651E-2</v>
          </cell>
          <cell r="H48">
            <v>0</v>
          </cell>
          <cell r="I48">
            <v>0</v>
          </cell>
          <cell r="J48">
            <v>4.7623882147285745E-2</v>
          </cell>
          <cell r="K48">
            <v>7.6279092766902451E-2</v>
          </cell>
          <cell r="L48">
            <v>0.13505270111340181</v>
          </cell>
          <cell r="M48">
            <v>0.15569941694954731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1.7823763109325836E-2</v>
          </cell>
          <cell r="K49">
            <v>3.0027817969817391E-2</v>
          </cell>
          <cell r="L49">
            <v>3.0171979399200181E-2</v>
          </cell>
          <cell r="M49">
            <v>5.2607069800122731E-2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2.5578651573945187E-2</v>
          </cell>
          <cell r="F50">
            <v>4.9785950661005787E-2</v>
          </cell>
          <cell r="G50">
            <v>7.9339687651154012E-2</v>
          </cell>
          <cell r="H50">
            <v>7.8397902525604093E-2</v>
          </cell>
          <cell r="I50">
            <v>0.12779720349437601</v>
          </cell>
          <cell r="J50">
            <v>0.10001811018703538</v>
          </cell>
          <cell r="K50">
            <v>9.3784863797992474E-2</v>
          </cell>
          <cell r="L50">
            <v>7.5788126110145487E-2</v>
          </cell>
          <cell r="M50">
            <v>0.10811334158434832</v>
          </cell>
        </row>
        <row r="51">
          <cell r="B51">
            <v>0.1909522711702894</v>
          </cell>
          <cell r="C51">
            <v>0.13885175647694725</v>
          </cell>
          <cell r="D51">
            <v>0.58379335786805886</v>
          </cell>
          <cell r="E51">
            <v>0.54666523079937435</v>
          </cell>
          <cell r="F51">
            <v>0.54264160059601885</v>
          </cell>
          <cell r="G51">
            <v>0.24960998914835442</v>
          </cell>
          <cell r="H51">
            <v>0</v>
          </cell>
          <cell r="I51">
            <v>0</v>
          </cell>
          <cell r="J51">
            <v>8.9483036382687453E-2</v>
          </cell>
          <cell r="K51">
            <v>0.34659572434234492</v>
          </cell>
          <cell r="L51">
            <v>0.47031953083554506</v>
          </cell>
          <cell r="M51">
            <v>0.64399313673300285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5.408388961928913E-2</v>
          </cell>
          <cell r="K52">
            <v>7.9604077614166768E-2</v>
          </cell>
          <cell r="L52">
            <v>7.0745962256110101E-2</v>
          </cell>
          <cell r="M52">
            <v>0.12388846721907718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3.2899308855438639E-2</v>
          </cell>
          <cell r="F53">
            <v>7.0891863738217362E-2</v>
          </cell>
          <cell r="G53">
            <v>0.28695154745349527</v>
          </cell>
          <cell r="H53">
            <v>0.48814639620391864</v>
          </cell>
          <cell r="I53">
            <v>0.73910563349182434</v>
          </cell>
          <cell r="J53">
            <v>0.73303056074570339</v>
          </cell>
          <cell r="K53">
            <v>0.51083045803374094</v>
          </cell>
          <cell r="L53">
            <v>0.35962680780911666</v>
          </cell>
          <cell r="M53">
            <v>0.2393664964903931</v>
          </cell>
        </row>
        <row r="54">
          <cell r="B54">
            <v>2.6454756322884259</v>
          </cell>
          <cell r="C54">
            <v>3.0503082406234006</v>
          </cell>
          <cell r="D54">
            <v>3.1264606577223213</v>
          </cell>
          <cell r="E54">
            <v>3.1145728514281399</v>
          </cell>
          <cell r="F54">
            <v>3.0843940432986683</v>
          </cell>
          <cell r="G54">
            <v>3.0358478650547394</v>
          </cell>
          <cell r="H54">
            <v>3.0264542557335052</v>
          </cell>
          <cell r="I54">
            <v>3.0310491107760638</v>
          </cell>
          <cell r="J54">
            <v>3.0380399325565963</v>
          </cell>
          <cell r="K54">
            <v>3.0388190762095664</v>
          </cell>
          <cell r="L54">
            <v>3.3235607798760625</v>
          </cell>
          <cell r="M54">
            <v>3.3236724345534276</v>
          </cell>
        </row>
        <row r="55">
          <cell r="B55">
            <v>1.7481299615291388</v>
          </cell>
          <cell r="C55">
            <v>1.7394413674464386</v>
          </cell>
          <cell r="D55">
            <v>2.2824421232669527</v>
          </cell>
          <cell r="E55">
            <v>1.9176029310381832</v>
          </cell>
          <cell r="F55">
            <v>1.7363511921904671</v>
          </cell>
          <cell r="G55">
            <v>0.90855933893468799</v>
          </cell>
          <cell r="H55">
            <v>0</v>
          </cell>
          <cell r="I55">
            <v>0</v>
          </cell>
          <cell r="J55">
            <v>5.7456802461568111E-2</v>
          </cell>
          <cell r="K55">
            <v>6.7749346429228405E-2</v>
          </cell>
          <cell r="L55">
            <v>6.3045933564225387E-2</v>
          </cell>
          <cell r="M55">
            <v>9.813460044747091E-2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1.7701314255898565E-2</v>
          </cell>
          <cell r="F56">
            <v>2.9226470477106126E-2</v>
          </cell>
          <cell r="G56">
            <v>4.6562345058746665E-2</v>
          </cell>
          <cell r="H56">
            <v>4.0004886246944343E-2</v>
          </cell>
          <cell r="I56">
            <v>3.2382617014110639E-2</v>
          </cell>
          <cell r="J56">
            <v>7.187889513334815E-2</v>
          </cell>
          <cell r="K56">
            <v>4.7914884249646399E-2</v>
          </cell>
          <cell r="L56">
            <v>3.9754104254313416E-2</v>
          </cell>
          <cell r="M56">
            <v>6.3628245234061034E-2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2.2612051922082099E-2</v>
          </cell>
          <cell r="F57">
            <v>6.5539329767206653E-2</v>
          </cell>
          <cell r="G57">
            <v>6.0155695988210647E-2</v>
          </cell>
          <cell r="H57">
            <v>4.9800518269181464E-2</v>
          </cell>
          <cell r="I57">
            <v>0.15013283929552307</v>
          </cell>
          <cell r="J57">
            <v>0.22723512573636892</v>
          </cell>
          <cell r="K57">
            <v>0.20573147131901043</v>
          </cell>
          <cell r="L57">
            <v>0.29474514869043633</v>
          </cell>
          <cell r="M57">
            <v>0.30417956022997678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1.6720512192819781E-2</v>
          </cell>
          <cell r="K58">
            <v>2.1955239681293814E-2</v>
          </cell>
          <cell r="L58">
            <v>1.9293266672518228E-2</v>
          </cell>
          <cell r="M58">
            <v>3.4185361939081206E-2</v>
          </cell>
        </row>
        <row r="63">
          <cell r="B63">
            <v>0.13554362331416003</v>
          </cell>
          <cell r="C63">
            <v>3.080327137397415E-2</v>
          </cell>
          <cell r="D63">
            <v>5.3752841446193404E-2</v>
          </cell>
          <cell r="E63">
            <v>0.13495728604461107</v>
          </cell>
          <cell r="F63">
            <v>0.10811021921284948</v>
          </cell>
          <cell r="G63">
            <v>0.10489964320911364</v>
          </cell>
          <cell r="H63">
            <v>0.13492102862389393</v>
          </cell>
          <cell r="I63">
            <v>3.860245209675018E-2</v>
          </cell>
          <cell r="J63">
            <v>0.13503755527126704</v>
          </cell>
          <cell r="K63">
            <v>0.13512112380720789</v>
          </cell>
          <cell r="L63">
            <v>0.13507773665285305</v>
          </cell>
          <cell r="M63">
            <v>0.13524035624241615</v>
          </cell>
        </row>
        <row r="64">
          <cell r="B64">
            <v>2.9827207870548194E-2</v>
          </cell>
          <cell r="C64">
            <v>2.3239710741509989E-2</v>
          </cell>
          <cell r="D64">
            <v>2.3377647063231401E-2</v>
          </cell>
          <cell r="E64">
            <v>2.7462929353212137E-2</v>
          </cell>
          <cell r="F64">
            <v>0.69912802910065963</v>
          </cell>
          <cell r="G64">
            <v>0.70335618665169242</v>
          </cell>
          <cell r="H64">
            <v>0.70425950707054974</v>
          </cell>
          <cell r="I64">
            <v>0.70474857139680058</v>
          </cell>
          <cell r="J64">
            <v>1.6544063393927044</v>
          </cell>
          <cell r="K64">
            <v>1.7994734639458816</v>
          </cell>
          <cell r="L64">
            <v>1.8139568235401626</v>
          </cell>
          <cell r="M64">
            <v>2.3375938985706464</v>
          </cell>
        </row>
        <row r="65">
          <cell r="B65">
            <v>2.6384597628975621E-2</v>
          </cell>
          <cell r="C65">
            <v>2.0778109946507181E-2</v>
          </cell>
          <cell r="D65">
            <v>2.094836189586095E-2</v>
          </cell>
          <cell r="E65">
            <v>2.5287130117235559E-2</v>
          </cell>
          <cell r="F65">
            <v>0.21069479778645328</v>
          </cell>
          <cell r="G65">
            <v>3.2413745531747797</v>
          </cell>
          <cell r="H65">
            <v>7.279110117313615</v>
          </cell>
          <cell r="I65">
            <v>7.7556316740781241</v>
          </cell>
          <cell r="J65">
            <v>16.10716766616455</v>
          </cell>
          <cell r="K65">
            <v>14.600946986845337</v>
          </cell>
          <cell r="L65">
            <v>13.065948336457234</v>
          </cell>
          <cell r="M65">
            <v>13.454685115319833</v>
          </cell>
        </row>
        <row r="66">
          <cell r="B66">
            <v>8.1407913272177647E-3</v>
          </cell>
          <cell r="C66">
            <v>8.1570989717755157E-3</v>
          </cell>
          <cell r="D66">
            <v>8.1727780151410346E-3</v>
          </cell>
          <cell r="E66">
            <v>6.2111833453267123E-2</v>
          </cell>
          <cell r="F66">
            <v>0.118623213285107</v>
          </cell>
          <cell r="G66">
            <v>0.17523449629018206</v>
          </cell>
          <cell r="H66">
            <v>0.16963131679161408</v>
          </cell>
          <cell r="I66">
            <v>0.16294032684661075</v>
          </cell>
          <cell r="J66">
            <v>0.26886058980331806</v>
          </cell>
          <cell r="K66">
            <v>0.26497046282360148</v>
          </cell>
          <cell r="L66">
            <v>0.2988868372943585</v>
          </cell>
          <cell r="M66">
            <v>0.29802135205775682</v>
          </cell>
        </row>
        <row r="67">
          <cell r="B67">
            <v>1.7242326869225805E-2</v>
          </cell>
          <cell r="C67">
            <v>1.728148777482089E-2</v>
          </cell>
          <cell r="D67">
            <v>1.7324678220125636E-2</v>
          </cell>
          <cell r="E67">
            <v>0.10335119959595707</v>
          </cell>
          <cell r="F67">
            <v>0.15656476138207309</v>
          </cell>
          <cell r="G67">
            <v>0.19421660108291489</v>
          </cell>
          <cell r="H67">
            <v>0.27554220503116922</v>
          </cell>
          <cell r="I67">
            <v>0.24061507927148412</v>
          </cell>
          <cell r="J67">
            <v>0.32102197738188076</v>
          </cell>
          <cell r="K67">
            <v>0.34973523176930232</v>
          </cell>
          <cell r="L67">
            <v>0.36088485858296138</v>
          </cell>
          <cell r="M67">
            <v>0.39076119993756953</v>
          </cell>
        </row>
        <row r="68">
          <cell r="B68">
            <v>1.7291267139190422E-2</v>
          </cell>
          <cell r="C68">
            <v>1.7329889424317194E-2</v>
          </cell>
          <cell r="D68">
            <v>1.7379210847395864E-2</v>
          </cell>
          <cell r="E68">
            <v>0.10458302794025054</v>
          </cell>
          <cell r="F68">
            <v>0.18140727331136722</v>
          </cell>
          <cell r="G68">
            <v>0.26623182969237091</v>
          </cell>
          <cell r="H68">
            <v>0.32390958544134851</v>
          </cell>
          <cell r="I68">
            <v>0.24421316449431446</v>
          </cell>
          <cell r="J68">
            <v>0.32503687641485296</v>
          </cell>
          <cell r="K68">
            <v>0.35316034812543717</v>
          </cell>
          <cell r="L68">
            <v>0.36492341320552496</v>
          </cell>
          <cell r="M68">
            <v>0.39579219822978007</v>
          </cell>
        </row>
        <row r="69">
          <cell r="B69">
            <v>8.4372213652480765E-3</v>
          </cell>
          <cell r="C69">
            <v>8.4548697973703176E-3</v>
          </cell>
          <cell r="D69">
            <v>8.4698290888614945E-3</v>
          </cell>
          <cell r="E69">
            <v>7.0366125390808804E-2</v>
          </cell>
          <cell r="F69">
            <v>0.1236472318663794</v>
          </cell>
          <cell r="G69">
            <v>0.18258002463492651</v>
          </cell>
          <cell r="H69">
            <v>0.2163643533238937</v>
          </cell>
          <cell r="I69">
            <v>0.15849021797180671</v>
          </cell>
          <cell r="J69">
            <v>0.21591260132126769</v>
          </cell>
          <cell r="K69">
            <v>0.23527443060553893</v>
          </cell>
          <cell r="L69">
            <v>0.2426715362913747</v>
          </cell>
          <cell r="M69">
            <v>0.26148341746391807</v>
          </cell>
        </row>
        <row r="90">
          <cell r="B90">
            <v>2.0281028493670985</v>
          </cell>
          <cell r="C90">
            <v>2.496496437938307</v>
          </cell>
          <cell r="D90">
            <v>1.3890151818189029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1.1839820356712043</v>
          </cell>
          <cell r="C91">
            <v>1.1839850043081326</v>
          </cell>
          <cell r="D91">
            <v>1.1839885735866897</v>
          </cell>
          <cell r="E91">
            <v>1.1839936812303331</v>
          </cell>
          <cell r="F91">
            <v>1.1840085739202335</v>
          </cell>
          <cell r="G91">
            <v>1.1840230528620781</v>
          </cell>
          <cell r="H91">
            <v>1.1840297485051874</v>
          </cell>
          <cell r="I91">
            <v>1.1840388036498983</v>
          </cell>
          <cell r="J91">
            <v>1.1840590755197946</v>
          </cell>
          <cell r="K91">
            <v>1.1841012838972627</v>
          </cell>
          <cell r="L91">
            <v>1.1846947507558527</v>
          </cell>
          <cell r="M91">
            <v>1.3238690162917197</v>
          </cell>
        </row>
        <row r="92">
          <cell r="B92">
            <v>1.4500250955237153</v>
          </cell>
          <cell r="C92">
            <v>3.8013735804913815</v>
          </cell>
          <cell r="D92">
            <v>3.7982218026720718</v>
          </cell>
          <cell r="E92">
            <v>1.1493647485570155</v>
          </cell>
          <cell r="F92">
            <v>0.69364744271591783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0.21544546686971705</v>
          </cell>
          <cell r="C93">
            <v>0.21734659590426147</v>
          </cell>
          <cell r="D93">
            <v>6.0193971438494136E-2</v>
          </cell>
          <cell r="E93">
            <v>6.387275064630546E-2</v>
          </cell>
          <cell r="F93">
            <v>3.5112113019248352E-3</v>
          </cell>
          <cell r="G93">
            <v>1.1448414517269425E-3</v>
          </cell>
          <cell r="H93">
            <v>1.3257891316826303E-3</v>
          </cell>
          <cell r="I93">
            <v>7.6922528644798557E-5</v>
          </cell>
          <cell r="J93">
            <v>4.3200373112495042E-5</v>
          </cell>
          <cell r="K93">
            <v>3.6038968832828317E-5</v>
          </cell>
          <cell r="L93">
            <v>3.6201779626095827E-5</v>
          </cell>
          <cell r="M93">
            <v>2.7398473758532121E-5</v>
          </cell>
        </row>
        <row r="94">
          <cell r="B94">
            <v>1.7205813896231896</v>
          </cell>
          <cell r="C94">
            <v>1.552832974693299</v>
          </cell>
          <cell r="D94">
            <v>2.423921433144431</v>
          </cell>
          <cell r="E94">
            <v>5.1255415793971535</v>
          </cell>
          <cell r="F94">
            <v>5.7270249165373652</v>
          </cell>
          <cell r="G94">
            <v>4.4314932214395872</v>
          </cell>
          <cell r="H94">
            <v>3.429021536095382</v>
          </cell>
          <cell r="I94">
            <v>2.6533317537122136</v>
          </cell>
          <cell r="J94">
            <v>2.0531337382382739</v>
          </cell>
          <cell r="K94">
            <v>1.588737655508303</v>
          </cell>
          <cell r="L94">
            <v>1.2294022940471356</v>
          </cell>
          <cell r="M94">
            <v>1.6494067518211213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5.9100383043795808E-4</v>
          </cell>
          <cell r="F95">
            <v>1.0319763856909217E-3</v>
          </cell>
          <cell r="G95">
            <v>1.0965547144636606E-3</v>
          </cell>
          <cell r="H95">
            <v>1.1744288778928638E-3</v>
          </cell>
          <cell r="I95">
            <v>2.1332928175685261E-3</v>
          </cell>
          <cell r="J95">
            <v>2.1493629699515177E-3</v>
          </cell>
          <cell r="K95">
            <v>2.2246094869576172E-3</v>
          </cell>
          <cell r="L95">
            <v>2.2794475715771159E-3</v>
          </cell>
          <cell r="M95">
            <v>5.5191991804074379E-3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4.8659128485124201E-3</v>
          </cell>
          <cell r="H96">
            <v>4.8916796680321976E-3</v>
          </cell>
          <cell r="I96">
            <v>5.3106776538938355E-3</v>
          </cell>
          <cell r="J96">
            <v>5.3189396277649615E-3</v>
          </cell>
          <cell r="K96">
            <v>5.464917674178657E-3</v>
          </cell>
          <cell r="L96">
            <v>5.6099250033449016E-3</v>
          </cell>
          <cell r="M96">
            <v>9.9256913096788524E-3</v>
          </cell>
        </row>
        <row r="97">
          <cell r="B97">
            <v>0</v>
          </cell>
          <cell r="C97">
            <v>1.2400010306864973</v>
          </cell>
          <cell r="D97">
            <v>1.2775942105553346</v>
          </cell>
          <cell r="E97">
            <v>1.4902925089376473</v>
          </cell>
          <cell r="F97">
            <v>1.9670875575088997</v>
          </cell>
          <cell r="G97">
            <v>2.0676497759398362</v>
          </cell>
          <cell r="H97">
            <v>2.2212173869307636</v>
          </cell>
          <cell r="I97">
            <v>2.8188566730268407</v>
          </cell>
          <cell r="J97">
            <v>2.96501131194215</v>
          </cell>
          <cell r="K97">
            <v>3.122255671600759</v>
          </cell>
          <cell r="L97">
            <v>3.2845793964884646</v>
          </cell>
          <cell r="M97">
            <v>4.2276151332389729</v>
          </cell>
        </row>
      </sheetData>
      <sheetData sheetId="60">
        <row r="14">
          <cell r="B14">
            <v>3.0935583413856467</v>
          </cell>
          <cell r="C14">
            <v>3.0935561626974493</v>
          </cell>
          <cell r="D14">
            <v>2.9329822726300048</v>
          </cell>
          <cell r="E14">
            <v>2.7567919419243316</v>
          </cell>
          <cell r="F14">
            <v>2.1730992946467813</v>
          </cell>
          <cell r="G14">
            <v>1.3528215367353542</v>
          </cell>
          <cell r="H14">
            <v>0.120558721922211</v>
          </cell>
          <cell r="I14">
            <v>0.120558721922211</v>
          </cell>
          <cell r="J14">
            <v>0.2446518752466616</v>
          </cell>
          <cell r="K14">
            <v>0.36073179836583752</v>
          </cell>
          <cell r="L14">
            <v>0.54348472726150843</v>
          </cell>
          <cell r="M14">
            <v>0.55242857893231234</v>
          </cell>
        </row>
        <row r="15">
          <cell r="B15">
            <v>7.3394300010600002</v>
          </cell>
          <cell r="C15">
            <v>7.3501920262206424</v>
          </cell>
          <cell r="D15">
            <v>7.3834810749562481</v>
          </cell>
          <cell r="E15">
            <v>7.4182969079232155</v>
          </cell>
          <cell r="F15">
            <v>7.4237215467399338</v>
          </cell>
          <cell r="G15">
            <v>7.4238189287337324</v>
          </cell>
          <cell r="H15">
            <v>7.6742605138467086</v>
          </cell>
          <cell r="I15">
            <v>7.7286506453063586</v>
          </cell>
          <cell r="J15">
            <v>7.7286546799528981</v>
          </cell>
          <cell r="K15">
            <v>7.7286601322104431</v>
          </cell>
          <cell r="L15">
            <v>7.7286620038901761</v>
          </cell>
          <cell r="M15">
            <v>7.7286852603151566</v>
          </cell>
        </row>
        <row r="16">
          <cell r="B16">
            <v>4.7247299999999992</v>
          </cell>
          <cell r="C16">
            <v>4.8093563366339653</v>
          </cell>
          <cell r="D16">
            <v>4.8641045166800669</v>
          </cell>
          <cell r="E16">
            <v>5.0559977805614338</v>
          </cell>
          <cell r="F16">
            <v>5.1366375485991931</v>
          </cell>
          <cell r="G16">
            <v>5.1366424124089125</v>
          </cell>
          <cell r="H16">
            <v>5.1718987339981055</v>
          </cell>
          <cell r="I16">
            <v>5.3616871273547613</v>
          </cell>
          <cell r="J16">
            <v>5.3616990987304227</v>
          </cell>
          <cell r="K16">
            <v>5.3621905173818796</v>
          </cell>
          <cell r="L16">
            <v>5.3622477885073287</v>
          </cell>
          <cell r="M16">
            <v>5.3654596821438441</v>
          </cell>
        </row>
        <row r="17">
          <cell r="B17">
            <v>3.3394499999999998</v>
          </cell>
          <cell r="C17">
            <v>3.9727278571036488</v>
          </cell>
          <cell r="D17">
            <v>4.3611489109825987</v>
          </cell>
          <cell r="E17">
            <v>4.3611489109825987</v>
          </cell>
          <cell r="F17">
            <v>4.3611728386558131</v>
          </cell>
          <cell r="G17">
            <v>4.3611816986336267</v>
          </cell>
          <cell r="H17">
            <v>4.3612974466543424</v>
          </cell>
          <cell r="I17">
            <v>4.3618692010067264</v>
          </cell>
          <cell r="J17">
            <v>4.3618738332989535</v>
          </cell>
          <cell r="K17">
            <v>4.3624455178494204</v>
          </cell>
          <cell r="L17">
            <v>4.3624663087344633</v>
          </cell>
          <cell r="M17">
            <v>4.365384981583218</v>
          </cell>
        </row>
        <row r="18">
          <cell r="B18">
            <v>3.2138962354499007E-2</v>
          </cell>
          <cell r="C18">
            <v>2.6524212875919481E-2</v>
          </cell>
          <cell r="D18">
            <v>2.4232800687136E-2</v>
          </cell>
          <cell r="E18">
            <v>5.8439671984295657E-2</v>
          </cell>
          <cell r="F18">
            <v>6.2887309402891084E-2</v>
          </cell>
          <cell r="G18">
            <v>6.3018815478884785E-2</v>
          </cell>
          <cell r="H18">
            <v>5.7264249672842056E-2</v>
          </cell>
          <cell r="I18">
            <v>2.0798919151170998E-2</v>
          </cell>
          <cell r="J18">
            <v>4.5145671256878531E-3</v>
          </cell>
          <cell r="K18">
            <v>4.3334062985924855E-3</v>
          </cell>
          <cell r="L18">
            <v>7.116561498617985E-3</v>
          </cell>
          <cell r="M18">
            <v>1.0037822491106869E-2</v>
          </cell>
        </row>
        <row r="19">
          <cell r="B19">
            <v>0.3120744190338775</v>
          </cell>
          <cell r="C19">
            <v>0.31205420946456658</v>
          </cell>
          <cell r="D19">
            <v>0.31205074261494409</v>
          </cell>
          <cell r="E19">
            <v>0.27599357806202679</v>
          </cell>
          <cell r="F19">
            <v>0.32115146561690106</v>
          </cell>
          <cell r="G19">
            <v>0.29728496119121162</v>
          </cell>
          <cell r="H19">
            <v>0.22593076278076915</v>
          </cell>
          <cell r="I19">
            <v>0.20553139348127056</v>
          </cell>
          <cell r="J19">
            <v>0.19360770476258193</v>
          </cell>
          <cell r="K19">
            <v>0.19243800954770127</v>
          </cell>
          <cell r="L19">
            <v>0.19550549966173675</v>
          </cell>
          <cell r="M19">
            <v>0.19113020741411146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4.35068291171831E-2</v>
          </cell>
          <cell r="H20">
            <v>0.17870856817420569</v>
          </cell>
          <cell r="I20">
            <v>0.1826799314374794</v>
          </cell>
          <cell r="J20">
            <v>0.18267713197002863</v>
          </cell>
          <cell r="K20">
            <v>0.18267214032796164</v>
          </cell>
          <cell r="L20">
            <v>0.17586558698291241</v>
          </cell>
          <cell r="M20">
            <v>0.17034515397038377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1.3334289830014E-4</v>
          </cell>
          <cell r="H21">
            <v>3.1562920860361897E-4</v>
          </cell>
          <cell r="I21">
            <v>6.6308786193412187E-4</v>
          </cell>
          <cell r="J21">
            <v>2.3755072161516641E-3</v>
          </cell>
          <cell r="K21">
            <v>2.8147231907507458E-3</v>
          </cell>
          <cell r="L21">
            <v>3.6137137183836648E-3</v>
          </cell>
          <cell r="M21">
            <v>4.2700799580596919E-3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1.34192093105975E-3</v>
          </cell>
          <cell r="G22">
            <v>5.5801563390925459E-3</v>
          </cell>
          <cell r="H22">
            <v>5.6817280756342901E-3</v>
          </cell>
          <cell r="I22">
            <v>5.7634510079379838E-3</v>
          </cell>
          <cell r="J22">
            <v>1.1083472250929682E-2</v>
          </cell>
          <cell r="K22">
            <v>1.3248007652577882E-2</v>
          </cell>
          <cell r="L22">
            <v>2.0857657604256948E-2</v>
          </cell>
          <cell r="M22">
            <v>2.2243141353523708E-2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3.07713925010045E-4</v>
          </cell>
          <cell r="I23">
            <v>6.3852860664132785E-4</v>
          </cell>
          <cell r="J23">
            <v>6.1033588560733772E-2</v>
          </cell>
          <cell r="K23">
            <v>0.11041312637165401</v>
          </cell>
          <cell r="L23">
            <v>0.11051102460946642</v>
          </cell>
          <cell r="M23">
            <v>0.11042994250482956</v>
          </cell>
        </row>
        <row r="24">
          <cell r="B24">
            <v>6.2296088601398299E-2</v>
          </cell>
          <cell r="C24">
            <v>5.4047208376514777E-4</v>
          </cell>
          <cell r="D24">
            <v>5.3988142732594446E-4</v>
          </cell>
          <cell r="E24">
            <v>-1.6419357894148501E-7</v>
          </cell>
          <cell r="F24">
            <v>-4.4887494126191751E-8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1.34252953565984E-2</v>
          </cell>
          <cell r="C25">
            <v>2.7762369413848742E-4</v>
          </cell>
          <cell r="D25">
            <v>1.5840714434730403E-2</v>
          </cell>
          <cell r="E25">
            <v>1.1551808872058006E-3</v>
          </cell>
          <cell r="F25">
            <v>1.53825099071421E-3</v>
          </cell>
          <cell r="G25">
            <v>4.9342671595874216E-2</v>
          </cell>
          <cell r="H25">
            <v>5.5375153156582875E-2</v>
          </cell>
          <cell r="I25">
            <v>5.5202241440721514E-2</v>
          </cell>
          <cell r="J25">
            <v>4.8634772799829515E-2</v>
          </cell>
          <cell r="K25">
            <v>5.3774443584847183E-2</v>
          </cell>
          <cell r="L25">
            <v>5.8129481743233354E-2</v>
          </cell>
          <cell r="M25">
            <v>6.272638522865881E-2</v>
          </cell>
        </row>
        <row r="26">
          <cell r="B26">
            <v>7.8399441198537437E-2</v>
          </cell>
          <cell r="C26">
            <v>7.1386553298643726E-2</v>
          </cell>
          <cell r="D26">
            <v>7.0494570051882671E-2</v>
          </cell>
          <cell r="E26">
            <v>7.0493484242098517E-2</v>
          </cell>
          <cell r="F26">
            <v>6.9935060837503213E-2</v>
          </cell>
          <cell r="G26">
            <v>6.5274773833436953E-2</v>
          </cell>
          <cell r="H26">
            <v>5.9369788806827133E-2</v>
          </cell>
          <cell r="I26">
            <v>3.9185707547659696E-2</v>
          </cell>
          <cell r="J26">
            <v>3.9181861937440575E-2</v>
          </cell>
          <cell r="K26">
            <v>3.9187916046441201E-2</v>
          </cell>
          <cell r="L26">
            <v>3.575157923314326E-2</v>
          </cell>
          <cell r="M26">
            <v>3.9821805493713371E-2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1.76404939436016E-2</v>
          </cell>
          <cell r="H27">
            <v>3.8878225071893126E-2</v>
          </cell>
          <cell r="I27">
            <v>4.2843681768851137E-2</v>
          </cell>
          <cell r="J27">
            <v>4.2842993910204276E-2</v>
          </cell>
          <cell r="K27">
            <v>4.4202710762709388E-2</v>
          </cell>
          <cell r="L27">
            <v>5.1162157218042438E-2</v>
          </cell>
          <cell r="M27">
            <v>4.9900511022702869E-2</v>
          </cell>
        </row>
        <row r="28">
          <cell r="B28">
            <v>7.6433932705998603E-3</v>
          </cell>
          <cell r="C28">
            <v>3.4792485266901905E-3</v>
          </cell>
          <cell r="D28">
            <v>2.9698102535995691E-3</v>
          </cell>
          <cell r="E28">
            <v>1.9849178133315689E-3</v>
          </cell>
          <cell r="F28">
            <v>1.7403922082173139E-3</v>
          </cell>
          <cell r="G28">
            <v>1.2156281298009604E-3</v>
          </cell>
          <cell r="H28">
            <v>1.0830756696966434E-3</v>
          </cell>
          <cell r="I28">
            <v>1.1167185566810186E-3</v>
          </cell>
          <cell r="J28">
            <v>1.0377578892453146E-3</v>
          </cell>
          <cell r="K28">
            <v>1.3384859919897414E-3</v>
          </cell>
          <cell r="L28">
            <v>1.2241753172732846E-3</v>
          </cell>
          <cell r="M28">
            <v>2.4816150849989852E-3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3.59902772688397E-3</v>
          </cell>
          <cell r="H30">
            <v>3.6937512578596949E-3</v>
          </cell>
          <cell r="I30">
            <v>3.8213819834942854E-2</v>
          </cell>
          <cell r="J30">
            <v>4.8134736612309457E-2</v>
          </cell>
          <cell r="K30">
            <v>5.3457736331308271E-2</v>
          </cell>
          <cell r="L30">
            <v>6.7293329481370137E-2</v>
          </cell>
          <cell r="M30">
            <v>7.1262144837081154E-2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2.4860859154964698E-4</v>
          </cell>
          <cell r="H31">
            <v>6.2685400656224222E-4</v>
          </cell>
          <cell r="I31">
            <v>6.4374953709989732E-4</v>
          </cell>
          <cell r="J31">
            <v>2.08805293337655E-2</v>
          </cell>
          <cell r="K31">
            <v>2.3109927435128654E-2</v>
          </cell>
          <cell r="L31">
            <v>2.4945360362717019E-2</v>
          </cell>
          <cell r="M31">
            <v>2.690318292137148E-2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5.2817421489536262E-3</v>
          </cell>
          <cell r="I32">
            <v>1.4412186202198031E-2</v>
          </cell>
          <cell r="J32">
            <v>1.301813854877415E-2</v>
          </cell>
          <cell r="K32">
            <v>1.301572034247968E-2</v>
          </cell>
          <cell r="L32">
            <v>1.301617622860265E-2</v>
          </cell>
          <cell r="M32">
            <v>1.3024480710155609E-2</v>
          </cell>
        </row>
        <row r="33">
          <cell r="B33">
            <v>8.7120000000000003E-2</v>
          </cell>
          <cell r="C33">
            <v>9.0660066747424647E-2</v>
          </cell>
          <cell r="D33">
            <v>8.3655984241353648E-2</v>
          </cell>
          <cell r="E33">
            <v>0.34087012827718932</v>
          </cell>
          <cell r="F33">
            <v>0.60448340567721481</v>
          </cell>
          <cell r="G33">
            <v>0.77744213082377123</v>
          </cell>
          <cell r="H33">
            <v>1.71470754144767</v>
          </cell>
          <cell r="I33">
            <v>1.9000619259848699</v>
          </cell>
          <cell r="J33">
            <v>1.90043769160284</v>
          </cell>
          <cell r="K33">
            <v>1.90110996131218</v>
          </cell>
          <cell r="L33">
            <v>1.90118901617972</v>
          </cell>
          <cell r="M33">
            <v>1.90193596975641</v>
          </cell>
        </row>
        <row r="34">
          <cell r="B34">
            <v>0</v>
          </cell>
          <cell r="C34">
            <v>0</v>
          </cell>
          <cell r="D34">
            <v>5.1753033553081796E-4</v>
          </cell>
          <cell r="E34">
            <v>5.0031887572445699E-2</v>
          </cell>
          <cell r="F34">
            <v>0.42371922580325427</v>
          </cell>
          <cell r="G34">
            <v>2.9424031797351811</v>
          </cell>
          <cell r="H34">
            <v>4.2188263639682191</v>
          </cell>
          <cell r="I34">
            <v>5.3817895174994801</v>
          </cell>
          <cell r="J34">
            <v>5.1434983194357295</v>
          </cell>
          <cell r="K34">
            <v>4.7881199785788002</v>
          </cell>
          <cell r="L34">
            <v>2.699259750168884</v>
          </cell>
          <cell r="M34">
            <v>1.7023861137806431</v>
          </cell>
        </row>
        <row r="35">
          <cell r="B35">
            <v>1.1186210000000001</v>
          </cell>
          <cell r="C35">
            <v>1.6529271287189224</v>
          </cell>
          <cell r="D35">
            <v>2.4487648778294431</v>
          </cell>
          <cell r="E35">
            <v>2.3798569840167221</v>
          </cell>
          <cell r="F35">
            <v>4.89444892684695</v>
          </cell>
          <cell r="G35">
            <v>5.1441469499370607</v>
          </cell>
          <cell r="H35">
            <v>5.4065532901700797</v>
          </cell>
          <cell r="I35">
            <v>5.6823432491240604</v>
          </cell>
          <cell r="J35">
            <v>5.9722002055774501</v>
          </cell>
          <cell r="K35">
            <v>6.27684283516151</v>
          </cell>
          <cell r="L35">
            <v>6.5970254435703799</v>
          </cell>
          <cell r="M35">
            <v>6.9335407537569296</v>
          </cell>
        </row>
        <row r="36">
          <cell r="B36">
            <v>0.67885700000000004</v>
          </cell>
          <cell r="C36">
            <v>1.1559134145572734</v>
          </cell>
          <cell r="D36">
            <v>3.2396506682421831</v>
          </cell>
          <cell r="E36">
            <v>4.6799999140183557</v>
          </cell>
          <cell r="F36">
            <v>4.9203104326213092</v>
          </cell>
          <cell r="G36">
            <v>5.1713987191754756</v>
          </cell>
          <cell r="H36">
            <v>8.597513211062294</v>
          </cell>
          <cell r="I36">
            <v>9.3326351824347036</v>
          </cell>
          <cell r="J36">
            <v>9.8086944240401159</v>
          </cell>
          <cell r="K36">
            <v>10.309038085921484</v>
          </cell>
          <cell r="L36">
            <v>10.834906143645489</v>
          </cell>
          <cell r="M36">
            <v>11.387607088890467</v>
          </cell>
        </row>
        <row r="37">
          <cell r="B37">
            <v>0.27424799999999999</v>
          </cell>
          <cell r="C37">
            <v>0.4389603276309601</v>
          </cell>
          <cell r="D37">
            <v>1.734966044968016</v>
          </cell>
          <cell r="E37">
            <v>3.3299997215705019</v>
          </cell>
          <cell r="F37">
            <v>8.0368883818776613</v>
          </cell>
          <cell r="G37">
            <v>9.3081307893616341</v>
          </cell>
          <cell r="H37">
            <v>9.980009691345991</v>
          </cell>
          <cell r="I37">
            <v>10.48910680734625</v>
          </cell>
          <cell r="J37">
            <v>11.02415760454979</v>
          </cell>
          <cell r="K37">
            <v>11.586501813219311</v>
          </cell>
          <cell r="L37">
            <v>12.1775324170187</v>
          </cell>
          <cell r="M37">
            <v>12.798714663569879</v>
          </cell>
        </row>
        <row r="38">
          <cell r="B38">
            <v>0.90292899999999998</v>
          </cell>
          <cell r="C38">
            <v>1.1231013648415908</v>
          </cell>
          <cell r="D38">
            <v>1.1753528679936396</v>
          </cell>
          <cell r="E38">
            <v>1.0911237359331274</v>
          </cell>
          <cell r="F38">
            <v>1.1481888365072441</v>
          </cell>
          <cell r="G38">
            <v>6.859264778532042</v>
          </cell>
          <cell r="H38">
            <v>7.2091729445953296</v>
          </cell>
          <cell r="I38">
            <v>7.5769162658620397</v>
          </cell>
          <cell r="J38">
            <v>7.9634155484146296</v>
          </cell>
          <cell r="K38">
            <v>8.3696303001917904</v>
          </cell>
          <cell r="L38">
            <v>8.7965663903492004</v>
          </cell>
          <cell r="M38">
            <v>9.2452810257177802</v>
          </cell>
        </row>
        <row r="39">
          <cell r="B39">
            <v>2.8415741744583806E-2</v>
          </cell>
          <cell r="C39">
            <v>2.101805991364001E-2</v>
          </cell>
          <cell r="D39">
            <v>1.3787072694104362E-2</v>
          </cell>
          <cell r="E39">
            <v>1.8458968224643102E-2</v>
          </cell>
          <cell r="F39">
            <v>4.6911547063102008E-2</v>
          </cell>
          <cell r="G39">
            <v>4.6892008994641216E-2</v>
          </cell>
          <cell r="H39">
            <v>2.2137016038582199E-2</v>
          </cell>
          <cell r="I39">
            <v>2.2129602024316696E-2</v>
          </cell>
          <cell r="J39">
            <v>5.68377925427834E-2</v>
          </cell>
          <cell r="K39">
            <v>5.2475522885524692E-2</v>
          </cell>
          <cell r="L39">
            <v>6.5728178608701518E-2</v>
          </cell>
          <cell r="M39">
            <v>6.61341032542241E-2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1.60899350672236E-3</v>
          </cell>
          <cell r="H40">
            <v>1.7852342737614639E-3</v>
          </cell>
          <cell r="I40">
            <v>6.5546862376364449E-3</v>
          </cell>
          <cell r="J40">
            <v>1.2991332571195804E-2</v>
          </cell>
          <cell r="K40">
            <v>1.4301271227626755E-2</v>
          </cell>
          <cell r="L40">
            <v>1.8548056961550086E-2</v>
          </cell>
          <cell r="M40">
            <v>2.6553474976079457E-2</v>
          </cell>
        </row>
        <row r="41">
          <cell r="B41">
            <v>8.3041270245960627E-3</v>
          </cell>
          <cell r="C41">
            <v>2.0360695337494124E-2</v>
          </cell>
          <cell r="D41">
            <v>2.0352247503088082E-2</v>
          </cell>
          <cell r="E41">
            <v>2.0349593817233655E-2</v>
          </cell>
          <cell r="F41">
            <v>9.9603845450837846E-3</v>
          </cell>
          <cell r="G41">
            <v>0</v>
          </cell>
          <cell r="H41">
            <v>0</v>
          </cell>
          <cell r="I41">
            <v>0</v>
          </cell>
          <cell r="J41">
            <v>1.61097282635247E-3</v>
          </cell>
          <cell r="K41">
            <v>2.2499590220924079E-3</v>
          </cell>
          <cell r="L41">
            <v>2.4651077030204229E-3</v>
          </cell>
          <cell r="M41">
            <v>4.2678752206165025E-3</v>
          </cell>
        </row>
        <row r="42">
          <cell r="B42">
            <v>8.8848893118634795E-3</v>
          </cell>
          <cell r="C42">
            <v>1.8237805024520142E-2</v>
          </cell>
          <cell r="D42">
            <v>4.2344017530171439E-2</v>
          </cell>
          <cell r="E42">
            <v>5.7352745431664645E-2</v>
          </cell>
          <cell r="F42">
            <v>7.2408331718199798E-2</v>
          </cell>
          <cell r="G42">
            <v>6.0535501126333754E-2</v>
          </cell>
          <cell r="H42">
            <v>3.2068751066973704E-2</v>
          </cell>
          <cell r="I42">
            <v>1.9018845601378249E-2</v>
          </cell>
          <cell r="J42">
            <v>1.0051422370912499E-3</v>
          </cell>
          <cell r="K42">
            <v>5.467470773052349E-4</v>
          </cell>
          <cell r="L42">
            <v>4.9582838032000566E-4</v>
          </cell>
          <cell r="M42">
            <v>5.4641342779502503E-4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6.4036628265353501E-2</v>
          </cell>
          <cell r="H43">
            <v>0.145150512064983</v>
          </cell>
          <cell r="I43">
            <v>0.196497204491272</v>
          </cell>
          <cell r="J43">
            <v>0.17773019886145799</v>
          </cell>
          <cell r="K43">
            <v>0.18506149148856199</v>
          </cell>
          <cell r="L43">
            <v>0.182318445704021</v>
          </cell>
          <cell r="M43">
            <v>0.18186983744840299</v>
          </cell>
        </row>
        <row r="44">
          <cell r="B44">
            <v>4.6950906440452647E-2</v>
          </cell>
          <cell r="C44">
            <v>1.3892664628759453E-2</v>
          </cell>
          <cell r="D44">
            <v>1.3891885126979316E-2</v>
          </cell>
          <cell r="E44">
            <v>1.3573368831246331E-2</v>
          </cell>
          <cell r="F44">
            <v>1.3396156904629822E-2</v>
          </cell>
          <cell r="G44">
            <v>1.2596235585432448E-2</v>
          </cell>
          <cell r="H44">
            <v>6.3998175986678014E-4</v>
          </cell>
          <cell r="I44">
            <v>5.7414134314682976E-4</v>
          </cell>
          <cell r="J44">
            <v>5.4845543840325011E-4</v>
          </cell>
          <cell r="K44">
            <v>5.4875877278608935E-4</v>
          </cell>
          <cell r="L44">
            <v>2.7789283571235095E-4</v>
          </cell>
          <cell r="M44">
            <v>3.5887247823110428E-4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2.2871865719670099E-3</v>
          </cell>
          <cell r="H45">
            <v>2.8996041750815719E-2</v>
          </cell>
          <cell r="I45">
            <v>6.4752558416660833E-2</v>
          </cell>
          <cell r="J45">
            <v>6.0254821835538395E-2</v>
          </cell>
          <cell r="K45">
            <v>5.7748804522566144E-2</v>
          </cell>
          <cell r="L45">
            <v>5.790135597471277E-2</v>
          </cell>
          <cell r="M45">
            <v>5.8137208604937117E-2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2.3626104916124699E-2</v>
          </cell>
          <cell r="G46">
            <v>2.3643232523410877E-2</v>
          </cell>
          <cell r="H46">
            <v>3.7967369095499567E-2</v>
          </cell>
          <cell r="I46">
            <v>9.4203526011313793E-2</v>
          </cell>
          <cell r="J46">
            <v>9.2329833278091411E-2</v>
          </cell>
          <cell r="K46">
            <v>8.9723553297098246E-2</v>
          </cell>
          <cell r="L46">
            <v>0.11917442372705997</v>
          </cell>
          <cell r="M46">
            <v>0.12439475533529391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9.4721537013289195E-4</v>
          </cell>
          <cell r="G47">
            <v>1.1457019014905982E-3</v>
          </cell>
          <cell r="H47">
            <v>1.1656639437150351E-3</v>
          </cell>
          <cell r="I47">
            <v>1.5468008010509544E-3</v>
          </cell>
          <cell r="J47">
            <v>1.3801556606243966E-3</v>
          </cell>
          <cell r="K47">
            <v>1.9933770445778993E-3</v>
          </cell>
          <cell r="L47">
            <v>1.3058896503340134E-3</v>
          </cell>
          <cell r="M47">
            <v>1.4209492935331968E-3</v>
          </cell>
        </row>
        <row r="48">
          <cell r="B48">
            <v>4.186963168456256E-3</v>
          </cell>
          <cell r="C48">
            <v>2.6051285573655642E-3</v>
          </cell>
          <cell r="D48">
            <v>1.997757792207738E-3</v>
          </cell>
          <cell r="E48">
            <v>1.7587525303606722E-3</v>
          </cell>
          <cell r="F48">
            <v>1.2843695568869253E-3</v>
          </cell>
          <cell r="G48">
            <v>6.9601507747681579E-4</v>
          </cell>
          <cell r="H48">
            <v>0</v>
          </cell>
          <cell r="I48">
            <v>0</v>
          </cell>
          <cell r="J48">
            <v>1.127868023432965E-3</v>
          </cell>
          <cell r="K48">
            <v>1.8178535986979728E-3</v>
          </cell>
          <cell r="L48">
            <v>3.4935961228134572E-3</v>
          </cell>
          <cell r="M48">
            <v>3.993513703076627E-3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7.1404265014770305E-4</v>
          </cell>
          <cell r="K49">
            <v>1.2080275433248235E-3</v>
          </cell>
          <cell r="L49">
            <v>1.2152513554835361E-3</v>
          </cell>
          <cell r="M49">
            <v>2.1364034735259115E-3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3.8936524988296601E-4</v>
          </cell>
          <cell r="F50">
            <v>8.1915917114214025E-4</v>
          </cell>
          <cell r="G50">
            <v>1.6473195107870541E-3</v>
          </cell>
          <cell r="H50">
            <v>1.681412244975913E-3</v>
          </cell>
          <cell r="I50">
            <v>2.9506687715207484E-3</v>
          </cell>
          <cell r="J50">
            <v>2.147234764060018E-3</v>
          </cell>
          <cell r="K50">
            <v>1.9062361095314559E-3</v>
          </cell>
          <cell r="L50">
            <v>1.6276063082008665E-3</v>
          </cell>
          <cell r="M50">
            <v>2.208055207608005E-3</v>
          </cell>
        </row>
        <row r="51">
          <cell r="B51">
            <v>9.4841872659690313E-3</v>
          </cell>
          <cell r="C51">
            <v>1.2138470426900029E-2</v>
          </cell>
          <cell r="D51">
            <v>1.2135100809226786E-2</v>
          </cell>
          <cell r="E51">
            <v>1.205453818908335E-2</v>
          </cell>
          <cell r="F51">
            <v>1.1752190079406439E-2</v>
          </cell>
          <cell r="G51">
            <v>5.5338942795047094E-3</v>
          </cell>
          <cell r="H51">
            <v>0</v>
          </cell>
          <cell r="I51">
            <v>0</v>
          </cell>
          <cell r="J51">
            <v>2.5463383690484398E-3</v>
          </cell>
          <cell r="K51">
            <v>8.387648750158079E-3</v>
          </cell>
          <cell r="L51">
            <v>1.1707065213858553E-2</v>
          </cell>
          <cell r="M51">
            <v>1.6207036635331067E-2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2.2294502468635001E-3</v>
          </cell>
          <cell r="K52">
            <v>3.3955819011023906E-3</v>
          </cell>
          <cell r="L52">
            <v>3.4123858591854142E-3</v>
          </cell>
          <cell r="M52">
            <v>5.8691612777774732E-3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5.6645625521562805E-4</v>
          </cell>
          <cell r="F53">
            <v>1.3727412099255936E-3</v>
          </cell>
          <cell r="G53">
            <v>5.7382025761577304E-3</v>
          </cell>
          <cell r="H53">
            <v>1.0073683204381918E-2</v>
          </cell>
          <cell r="I53">
            <v>1.5920096032192452E-2</v>
          </cell>
          <cell r="J53">
            <v>1.5326582022414714E-2</v>
          </cell>
          <cell r="K53">
            <v>1.0773870077531167E-2</v>
          </cell>
          <cell r="L53">
            <v>7.6760187170665404E-3</v>
          </cell>
          <cell r="M53">
            <v>5.2770847407260469E-3</v>
          </cell>
        </row>
        <row r="54">
          <cell r="B54">
            <v>7.3511810686717666E-2</v>
          </cell>
          <cell r="C54">
            <v>8.4818901866643204E-2</v>
          </cell>
          <cell r="D54">
            <v>8.6996208686503304E-2</v>
          </cell>
          <cell r="E54">
            <v>8.7002626164434174E-2</v>
          </cell>
          <cell r="F54">
            <v>8.7009965513880447E-2</v>
          </cell>
          <cell r="G54">
            <v>8.7009056197065601E-2</v>
          </cell>
          <cell r="H54">
            <v>8.7958866036605993E-2</v>
          </cell>
          <cell r="I54">
            <v>8.9344677440309092E-2</v>
          </cell>
          <cell r="J54">
            <v>8.9340982013913828E-2</v>
          </cell>
          <cell r="K54">
            <v>8.9349013734158628E-2</v>
          </cell>
          <cell r="L54">
            <v>9.7367513521528726E-2</v>
          </cell>
          <cell r="M54">
            <v>9.7400214541878541E-2</v>
          </cell>
        </row>
        <row r="55">
          <cell r="B55">
            <v>6.5199431373700975E-2</v>
          </cell>
          <cell r="C55">
            <v>5.3908857362502192E-2</v>
          </cell>
          <cell r="D55">
            <v>5.3666450539524159E-2</v>
          </cell>
          <cell r="E55">
            <v>5.1909872802196715E-2</v>
          </cell>
          <cell r="F55">
            <v>4.2957396919744685E-2</v>
          </cell>
          <cell r="G55">
            <v>2.515002579604067E-2</v>
          </cell>
          <cell r="H55">
            <v>0</v>
          </cell>
          <cell r="I55">
            <v>0</v>
          </cell>
          <cell r="J55">
            <v>2.1951104825843398E-3</v>
          </cell>
          <cell r="K55">
            <v>2.557574709913735E-3</v>
          </cell>
          <cell r="L55">
            <v>2.5634158206007361E-3</v>
          </cell>
          <cell r="M55">
            <v>3.9411490130624388E-3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4.6767811517567701E-4</v>
          </cell>
          <cell r="F56">
            <v>8.1557005045623852E-4</v>
          </cell>
          <cell r="G56">
            <v>1.2379836997303438E-3</v>
          </cell>
          <cell r="H56">
            <v>1.1521918109375583E-3</v>
          </cell>
          <cell r="I56">
            <v>1.3252549122558664E-3</v>
          </cell>
          <cell r="J56">
            <v>1.8499621336983479E-3</v>
          </cell>
          <cell r="K56">
            <v>1.6028728956797235E-3</v>
          </cell>
          <cell r="L56">
            <v>1.339370313719189E-3</v>
          </cell>
          <cell r="M56">
            <v>2.1340126191292516E-3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6.3234732777809504E-4</v>
          </cell>
          <cell r="F57">
            <v>1.9711753145595489E-3</v>
          </cell>
          <cell r="G57">
            <v>2.0613050861009326E-3</v>
          </cell>
          <cell r="H57">
            <v>1.8953556880773766E-3</v>
          </cell>
          <cell r="I57">
            <v>6.80256013258801E-3</v>
          </cell>
          <cell r="J57">
            <v>9.5406362399353042E-3</v>
          </cell>
          <cell r="K57">
            <v>9.2607087438018668E-3</v>
          </cell>
          <cell r="L57">
            <v>1.1879302758602425E-2</v>
          </cell>
          <cell r="M57">
            <v>1.2249453983075816E-2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1.0609814183405999E-3</v>
          </cell>
          <cell r="K58">
            <v>1.7409370763442466E-3</v>
          </cell>
          <cell r="L58">
            <v>1.4551879508348292E-3</v>
          </cell>
          <cell r="M58">
            <v>2.7398082489270021E-3</v>
          </cell>
        </row>
        <row r="63">
          <cell r="B63">
            <v>0.1</v>
          </cell>
          <cell r="C63">
            <v>9.9985494241754166E-2</v>
          </cell>
          <cell r="D63">
            <v>9.998592049390205E-2</v>
          </cell>
          <cell r="E63">
            <v>9.9987186282589222E-2</v>
          </cell>
          <cell r="F63">
            <v>9.9991087658189301E-2</v>
          </cell>
          <cell r="G63">
            <v>9.99931615101914E-2</v>
          </cell>
          <cell r="H63">
            <v>9.9993051522338589E-2</v>
          </cell>
          <cell r="I63">
            <v>9.999097313784211E-2</v>
          </cell>
          <cell r="J63">
            <v>9.9987151496243071E-2</v>
          </cell>
          <cell r="K63">
            <v>9.9984295615427543E-2</v>
          </cell>
          <cell r="L63">
            <v>9.998204217815157E-2</v>
          </cell>
          <cell r="M63">
            <v>9.9980835702455514E-2</v>
          </cell>
        </row>
        <row r="64">
          <cell r="B64">
            <v>4.4706285887321003E-3</v>
          </cell>
          <cell r="C64">
            <v>4.4784225450674262E-3</v>
          </cell>
          <cell r="D64">
            <v>4.5021740394869539E-3</v>
          </cell>
          <cell r="E64">
            <v>4.0750382607247781E-3</v>
          </cell>
          <cell r="F64">
            <v>0.25248451676259986</v>
          </cell>
          <cell r="G64">
            <v>0.29278938468709215</v>
          </cell>
          <cell r="H64">
            <v>0.29299295179628543</v>
          </cell>
          <cell r="I64">
            <v>0.29355362298582593</v>
          </cell>
          <cell r="J64">
            <v>0.29361409848634135</v>
          </cell>
          <cell r="K64">
            <v>0.29462090008878494</v>
          </cell>
          <cell r="L64">
            <v>0.29583495091962897</v>
          </cell>
          <cell r="M64">
            <v>0.34725970477553847</v>
          </cell>
        </row>
        <row r="65">
          <cell r="B65">
            <v>3.3518069842660399E-3</v>
          </cell>
          <cell r="C65">
            <v>3.357813942091799E-3</v>
          </cell>
          <cell r="D65">
            <v>3.3764980148057963E-3</v>
          </cell>
          <cell r="E65">
            <v>3.1252482830995002E-3</v>
          </cell>
          <cell r="F65">
            <v>3.0330886479269563E-2</v>
          </cell>
          <cell r="G65">
            <v>0.6957179820772792</v>
          </cell>
          <cell r="H65">
            <v>1.2967329140227879</v>
          </cell>
          <cell r="I65">
            <v>2.5746805121731828</v>
          </cell>
          <cell r="J65">
            <v>2.0087480819376267</v>
          </cell>
          <cell r="K65">
            <v>1.8178891238304737</v>
          </cell>
          <cell r="L65">
            <v>1.6914439492869635</v>
          </cell>
          <cell r="M65">
            <v>1.6689709205417811</v>
          </cell>
        </row>
        <row r="66">
          <cell r="B66">
            <v>3.0216270507235311E-3</v>
          </cell>
          <cell r="C66">
            <v>3.026122338010541E-3</v>
          </cell>
          <cell r="D66">
            <v>3.0379306105971994E-3</v>
          </cell>
          <cell r="E66">
            <v>2.3093733795304983E-2</v>
          </cell>
          <cell r="F66">
            <v>4.4018368140771078E-2</v>
          </cell>
          <cell r="G66">
            <v>6.5090631967793633E-2</v>
          </cell>
          <cell r="H66">
            <v>6.2934748326023748E-2</v>
          </cell>
          <cell r="I66">
            <v>8.1470386733025271E-2</v>
          </cell>
          <cell r="J66">
            <v>9.9610278561143961E-2</v>
          </cell>
          <cell r="K66">
            <v>9.8183268014447003E-2</v>
          </cell>
          <cell r="L66">
            <v>0.11075514680793269</v>
          </cell>
          <cell r="M66">
            <v>0.11044819622713539</v>
          </cell>
        </row>
        <row r="67">
          <cell r="B67">
            <v>6.4025937046776095E-3</v>
          </cell>
          <cell r="C67">
            <v>6.4131191498294866E-3</v>
          </cell>
          <cell r="D67">
            <v>6.4434466943591381E-3</v>
          </cell>
          <cell r="E67">
            <v>3.8432191740205443E-2</v>
          </cell>
          <cell r="F67">
            <v>5.8166036523043557E-2</v>
          </cell>
          <cell r="G67">
            <v>7.2120574981637375E-2</v>
          </cell>
          <cell r="H67">
            <v>0.10220565298904535</v>
          </cell>
          <cell r="I67">
            <v>0.12210346001153283</v>
          </cell>
          <cell r="J67">
            <v>0.11895707652241347</v>
          </cell>
          <cell r="K67">
            <v>0.12962038423818176</v>
          </cell>
          <cell r="L67">
            <v>0.1337697049155899</v>
          </cell>
          <cell r="M67">
            <v>0.14489476202746154</v>
          </cell>
        </row>
        <row r="68">
          <cell r="B68">
            <v>6.4210681880832697E-3</v>
          </cell>
          <cell r="C68">
            <v>6.4316771272442744E-3</v>
          </cell>
          <cell r="D68">
            <v>6.4627652267081909E-3</v>
          </cell>
          <cell r="E68">
            <v>3.886661335579502E-2</v>
          </cell>
          <cell r="F68">
            <v>6.7313676012109441E-2</v>
          </cell>
          <cell r="G68">
            <v>9.8849853949026678E-2</v>
          </cell>
          <cell r="H68">
            <v>0.1201387934512429</v>
          </cell>
          <cell r="I68">
            <v>0.12337814419560181</v>
          </cell>
          <cell r="J68">
            <v>0.12043784263549107</v>
          </cell>
          <cell r="K68">
            <v>0.13088385801628336</v>
          </cell>
          <cell r="L68">
            <v>0.1352583127418204</v>
          </cell>
          <cell r="M68">
            <v>0.1467313336090382</v>
          </cell>
        </row>
        <row r="69">
          <cell r="B69">
            <v>3.1326414150587398E-3</v>
          </cell>
          <cell r="C69">
            <v>3.1374687900093358E-3</v>
          </cell>
          <cell r="D69">
            <v>3.1485469834429815E-3</v>
          </cell>
          <cell r="E69">
            <v>2.6116553701400532E-2</v>
          </cell>
          <cell r="F69">
            <v>4.5837614299461441E-2</v>
          </cell>
          <cell r="G69">
            <v>6.7702563106917163E-2</v>
          </cell>
          <cell r="H69">
            <v>8.0201507621359455E-2</v>
          </cell>
          <cell r="I69">
            <v>7.5815544081909284E-2</v>
          </cell>
          <cell r="J69">
            <v>7.9989030528053992E-2</v>
          </cell>
          <cell r="K69">
            <v>8.7169701413768341E-2</v>
          </cell>
          <cell r="L69">
            <v>8.9918659297969855E-2</v>
          </cell>
          <cell r="M69">
            <v>9.69014980815327E-2</v>
          </cell>
        </row>
      </sheetData>
      <sheetData sheetId="61">
        <row r="14">
          <cell r="B14">
            <v>0</v>
          </cell>
          <cell r="C14">
            <v>1.2322637338053599</v>
          </cell>
          <cell r="D14">
            <v>0.82027863558721104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5.0021467935515998E-2</v>
          </cell>
          <cell r="J14">
            <v>0.31071033043032142</v>
          </cell>
          <cell r="K14">
            <v>0.18787648214833608</v>
          </cell>
          <cell r="L14">
            <v>3.8202984181388094E-3</v>
          </cell>
          <cell r="M14">
            <v>0</v>
          </cell>
        </row>
        <row r="15">
          <cell r="B15">
            <v>0</v>
          </cell>
          <cell r="C15">
            <v>1.076202516064214E-2</v>
          </cell>
          <cell r="D15">
            <v>3.8681562801918611E-2</v>
          </cell>
          <cell r="E15">
            <v>3.494272616711832E-2</v>
          </cell>
          <cell r="F15">
            <v>0.30423604353501926</v>
          </cell>
          <cell r="G15">
            <v>5.9787872365677939E-4</v>
          </cell>
          <cell r="H15">
            <v>9.5725056949668601E-7</v>
          </cell>
          <cell r="I15">
            <v>4.617561740853236E-6</v>
          </cell>
          <cell r="J15">
            <v>5.1655113050425504E-6</v>
          </cell>
          <cell r="K15">
            <v>2.3428811852833959E-5</v>
          </cell>
          <cell r="L15">
            <v>5.7147634484300605E-7</v>
          </cell>
          <cell r="M15">
            <v>2.8225498845601598E-7</v>
          </cell>
        </row>
        <row r="16">
          <cell r="B16">
            <v>0</v>
          </cell>
          <cell r="C16">
            <v>2.291770629484137E-3</v>
          </cell>
          <cell r="D16">
            <v>0.26934972844613803</v>
          </cell>
          <cell r="E16">
            <v>3.1428223000116422E-3</v>
          </cell>
          <cell r="F16">
            <v>6.2400320807095314E-6</v>
          </cell>
          <cell r="G16">
            <v>2.9545826256795591E-5</v>
          </cell>
          <cell r="H16">
            <v>0.22498331176313777</v>
          </cell>
          <cell r="I16">
            <v>3.4317182816067857E-5</v>
          </cell>
          <cell r="J16">
            <v>1.3059147058631604E-5</v>
          </cell>
          <cell r="K16">
            <v>4.9159006468050897E-4</v>
          </cell>
          <cell r="L16">
            <v>6.7087967915340112E-5</v>
          </cell>
          <cell r="M16">
            <v>3.2002087842657781E-3</v>
          </cell>
        </row>
        <row r="17">
          <cell r="B17">
            <v>0</v>
          </cell>
          <cell r="C17">
            <v>1.6989109825986701E-3</v>
          </cell>
          <cell r="D17">
            <v>2.1117226326784799E-5</v>
          </cell>
          <cell r="E17">
            <v>1.16704247013009E-5</v>
          </cell>
          <cell r="F17">
            <v>1.21855057798791E-5</v>
          </cell>
          <cell r="G17">
            <v>6.7531686731947299E-4</v>
          </cell>
          <cell r="H17">
            <v>5.4732847482575301E-6</v>
          </cell>
          <cell r="I17">
            <v>5.6424854389645798E-4</v>
          </cell>
          <cell r="J17">
            <v>2.7385899092933499E-5</v>
          </cell>
          <cell r="K17">
            <v>2.9186728487547E-3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7.3588881471983906E-5</v>
          </cell>
          <cell r="D18">
            <v>1.05801346053222E-2</v>
          </cell>
          <cell r="E18">
            <v>4.0810689829274903E-2</v>
          </cell>
          <cell r="F18">
            <v>4.4636680799440996E-3</v>
          </cell>
          <cell r="G18">
            <v>1.5123104744353799E-4</v>
          </cell>
          <cell r="H18">
            <v>7.0971157832757506E-5</v>
          </cell>
          <cell r="I18">
            <v>1.0309448914528799E-4</v>
          </cell>
          <cell r="J18">
            <v>1.43965846655607E-4</v>
          </cell>
          <cell r="K18">
            <v>3.9388456180006904E-3</v>
          </cell>
          <cell r="L18">
            <v>2.9348470261899699E-3</v>
          </cell>
          <cell r="M18">
            <v>2.99275036557214E-3</v>
          </cell>
        </row>
        <row r="19">
          <cell r="B19">
            <v>0</v>
          </cell>
          <cell r="C19">
            <v>1.6089719402555399E-6</v>
          </cell>
          <cell r="D19">
            <v>3.4414196599057502E-6</v>
          </cell>
          <cell r="E19">
            <v>5.1335325714425901E-2</v>
          </cell>
          <cell r="F19">
            <v>0.14892358642102399</v>
          </cell>
          <cell r="G19">
            <v>8.6914768511228398E-5</v>
          </cell>
          <cell r="H19">
            <v>3.4122169363611699E-6</v>
          </cell>
          <cell r="I19">
            <v>4.4658022775976398E-4</v>
          </cell>
          <cell r="J19">
            <v>6.5950557459950997E-3</v>
          </cell>
          <cell r="K19">
            <v>3.6390943658353297E-2</v>
          </cell>
          <cell r="L19">
            <v>0.12562805915240099</v>
          </cell>
          <cell r="M19">
            <v>2.2073989662303901E-2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4.35068291171831E-2</v>
          </cell>
          <cell r="H20">
            <v>0.13520245399450601</v>
          </cell>
          <cell r="I20">
            <v>3.9725427952743498E-3</v>
          </cell>
          <cell r="J20">
            <v>1.30445764912876E-6</v>
          </cell>
          <cell r="K20">
            <v>2.8483499817820899E-6</v>
          </cell>
          <cell r="L20">
            <v>4.9399895888795099E-6</v>
          </cell>
          <cell r="M20">
            <v>3.11786015861036E-2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3.4612053372480198E-4</v>
          </cell>
          <cell r="H21">
            <v>6.7179515289073196E-4</v>
          </cell>
          <cell r="I21">
            <v>1.1613871576277399E-3</v>
          </cell>
          <cell r="J21">
            <v>9.9443387444700794E-4</v>
          </cell>
          <cell r="K21">
            <v>2.4240348162306099E-5</v>
          </cell>
          <cell r="L21">
            <v>1.69809398830015E-3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5.5723476755242503E-3</v>
          </cell>
          <cell r="G22">
            <v>5.1055242672992098E-5</v>
          </cell>
          <cell r="H22">
            <v>1.7626965999774101E-4</v>
          </cell>
          <cell r="I22">
            <v>5.0729783632386602E-3</v>
          </cell>
          <cell r="J22">
            <v>5.1313314387984904E-4</v>
          </cell>
          <cell r="K22">
            <v>1.37650500378946E-2</v>
          </cell>
          <cell r="L22">
            <v>2.86386098830521E-3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6.3908816709948898E-4</v>
          </cell>
          <cell r="I23">
            <v>0</v>
          </cell>
          <cell r="J23">
            <v>0.109781171007877</v>
          </cell>
          <cell r="K23">
            <v>3.6739787003033199E-5</v>
          </cell>
          <cell r="L23">
            <v>2.0263532057846999E-4</v>
          </cell>
          <cell r="M23">
            <v>0</v>
          </cell>
        </row>
        <row r="24">
          <cell r="B24">
            <v>0</v>
          </cell>
          <cell r="C24">
            <v>1.9542898314537599E-6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8.6032287608840697E-7</v>
          </cell>
          <cell r="D25">
            <v>1.55643684950856E-2</v>
          </cell>
          <cell r="E25">
            <v>5.2797772315494101E-6</v>
          </cell>
          <cell r="F25">
            <v>3.8762909453677501E-4</v>
          </cell>
          <cell r="G25">
            <v>4.7811168308102898E-2</v>
          </cell>
          <cell r="H25">
            <v>6.9772446364752497E-3</v>
          </cell>
          <cell r="I25">
            <v>3.9167382062568702E-5</v>
          </cell>
          <cell r="J25">
            <v>4.1090686898894299E-5</v>
          </cell>
          <cell r="K25">
            <v>4.6730445433954E-2</v>
          </cell>
          <cell r="L25">
            <v>1.13304564568295E-2</v>
          </cell>
          <cell r="M25">
            <v>4.6428106713407597E-3</v>
          </cell>
        </row>
        <row r="26">
          <cell r="B26">
            <v>0</v>
          </cell>
          <cell r="C26">
            <v>8.2178241732753798E-7</v>
          </cell>
          <cell r="D26">
            <v>1.21079069398806E-6</v>
          </cell>
          <cell r="E26">
            <v>5.2106734310881598E-6</v>
          </cell>
          <cell r="F26">
            <v>5.6750607810593804E-3</v>
          </cell>
          <cell r="G26">
            <v>1.41426395855948E-2</v>
          </cell>
          <cell r="H26">
            <v>7.2792260564296102E-6</v>
          </cell>
          <cell r="I26">
            <v>1.9358405130308801E-2</v>
          </cell>
          <cell r="J26">
            <v>2.63081796084712E-6</v>
          </cell>
          <cell r="K26">
            <v>1.2718652088249099E-5</v>
          </cell>
          <cell r="L26">
            <v>3.4480514962870802E-3</v>
          </cell>
          <cell r="M26">
            <v>1.7002761576330901E-2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1.76404939436016E-2</v>
          </cell>
          <cell r="H27">
            <v>2.12387402633386E-2</v>
          </cell>
          <cell r="I27">
            <v>3.9670820273581099E-3</v>
          </cell>
          <cell r="J27">
            <v>2.98349754401423E-6</v>
          </cell>
          <cell r="K27">
            <v>1.3614391370240101E-3</v>
          </cell>
          <cell r="L27">
            <v>9.7237643908177004E-3</v>
          </cell>
          <cell r="M27">
            <v>1.3622048369074E-2</v>
          </cell>
        </row>
        <row r="28">
          <cell r="B28">
            <v>0</v>
          </cell>
          <cell r="C28">
            <v>2.13801036640987E-5</v>
          </cell>
          <cell r="D28">
            <v>2.1997807324710501E-5</v>
          </cell>
          <cell r="E28">
            <v>3.3891178627351E-5</v>
          </cell>
          <cell r="F28">
            <v>1.25315661344584E-4</v>
          </cell>
          <cell r="G28">
            <v>6.1467266494354405E-4</v>
          </cell>
          <cell r="H28">
            <v>3.41198666623369E-4</v>
          </cell>
          <cell r="I28">
            <v>6.0956162224870497E-5</v>
          </cell>
          <cell r="J28">
            <v>1.01582079273829E-4</v>
          </cell>
          <cell r="K28">
            <v>8.7260574249256595E-4</v>
          </cell>
          <cell r="L28">
            <v>2.2451947137831801E-4</v>
          </cell>
          <cell r="M28">
            <v>1.3256678696296699E-3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3.59902772688397E-3</v>
          </cell>
          <cell r="H30">
            <v>9.5402411564234101E-5</v>
          </cell>
          <cell r="I30">
            <v>3.4522894481827097E-2</v>
          </cell>
          <cell r="J30">
            <v>1.04019414315677E-2</v>
          </cell>
          <cell r="K30">
            <v>8.4480709521766E-3</v>
          </cell>
          <cell r="L30">
            <v>1.3930809659861799E-2</v>
          </cell>
          <cell r="M30">
            <v>3.8494940673526698E-2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6.4531774464695799E-4</v>
          </cell>
          <cell r="H31">
            <v>1.2994047500715699E-6</v>
          </cell>
          <cell r="I31">
            <v>1.7521471159105E-2</v>
          </cell>
          <cell r="J31">
            <v>4.9402440825917502E-3</v>
          </cell>
          <cell r="K31">
            <v>4.3810193559300202E-5</v>
          </cell>
          <cell r="L31">
            <v>4.4031358122914397E-3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3.58723432263815E-3</v>
          </cell>
          <cell r="H32">
            <v>1.08256051294018E-2</v>
          </cell>
          <cell r="I32">
            <v>1.46172614824316E-6</v>
          </cell>
          <cell r="J32">
            <v>1.5860770296874301E-6</v>
          </cell>
          <cell r="K32">
            <v>2.4634240736186301E-6</v>
          </cell>
          <cell r="L32">
            <v>1.31036256506249E-5</v>
          </cell>
          <cell r="M32">
            <v>0</v>
          </cell>
        </row>
        <row r="33">
          <cell r="B33">
            <v>0</v>
          </cell>
          <cell r="C33">
            <v>7.1321787108174503E-3</v>
          </cell>
          <cell r="D33">
            <v>0.292006111146901</v>
          </cell>
          <cell r="E33">
            <v>0.28586794664537102</v>
          </cell>
          <cell r="F33">
            <v>0.24089630601609299</v>
          </cell>
          <cell r="G33">
            <v>0.80733587527004602</v>
          </cell>
          <cell r="H33">
            <v>0.565961798053361</v>
          </cell>
          <cell r="I33">
            <v>0.33781292653415901</v>
          </cell>
          <cell r="J33">
            <v>0.18999936145461599</v>
          </cell>
          <cell r="K33">
            <v>1.02186476084216</v>
          </cell>
          <cell r="L33">
            <v>0.35225892092547401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5.1753033553081796E-4</v>
          </cell>
          <cell r="E34">
            <v>0.18450890104387818</v>
          </cell>
          <cell r="F34">
            <v>1.9866805870588256</v>
          </cell>
          <cell r="G34">
            <v>1.1970051598600102</v>
          </cell>
          <cell r="H34">
            <v>1.372692699262152</v>
          </cell>
          <cell r="I34">
            <v>0.64090902999047317</v>
          </cell>
          <cell r="J34">
            <v>5.2991260711266374E-6</v>
          </cell>
          <cell r="K34">
            <v>1.1386083410514558E-5</v>
          </cell>
          <cell r="L34">
            <v>0.15149201496583439</v>
          </cell>
          <cell r="M34">
            <v>0.81939747462541423</v>
          </cell>
        </row>
        <row r="35">
          <cell r="B35">
            <v>0</v>
          </cell>
          <cell r="C35">
            <v>1.14131872365346E-7</v>
          </cell>
          <cell r="D35">
            <v>0.65554376369756995</v>
          </cell>
          <cell r="E35">
            <v>8.0029913897291593E-6</v>
          </cell>
          <cell r="F35">
            <v>3.0269751889665599</v>
          </cell>
          <cell r="G35">
            <v>0.86941929951311603</v>
          </cell>
          <cell r="H35">
            <v>1.39404216354893</v>
          </cell>
          <cell r="I35">
            <v>0.391906597095459</v>
          </cell>
          <cell r="J35">
            <v>2.5131561402312799</v>
          </cell>
          <cell r="K35">
            <v>1.9777379342858401</v>
          </cell>
          <cell r="L35">
            <v>1.7142247719578001</v>
          </cell>
          <cell r="M35">
            <v>0.72842190728200695</v>
          </cell>
        </row>
        <row r="36">
          <cell r="B36">
            <v>0</v>
          </cell>
          <cell r="C36">
            <v>1.3496879123476677E-5</v>
          </cell>
          <cell r="D36">
            <v>1.9504801713630613</v>
          </cell>
          <cell r="E36">
            <v>1.477232080719793</v>
          </cell>
          <cell r="F36">
            <v>0.46319319448067381</v>
          </cell>
          <cell r="G36">
            <v>0.75136733720951276</v>
          </cell>
          <cell r="H36">
            <v>6.0285505928217704</v>
          </cell>
          <cell r="I36">
            <v>2.089524057922751</v>
          </cell>
          <cell r="J36">
            <v>0.89819801782925368</v>
          </cell>
          <cell r="K36">
            <v>1.2927654173476826</v>
          </cell>
          <cell r="L36">
            <v>6.5544186505458057</v>
          </cell>
          <cell r="M36">
            <v>2.6422250031676793</v>
          </cell>
        </row>
        <row r="37">
          <cell r="B37">
            <v>0</v>
          </cell>
          <cell r="C37">
            <v>1.5010154547076578E-5</v>
          </cell>
          <cell r="D37">
            <v>1.251803034813469</v>
          </cell>
          <cell r="E37">
            <v>1.606758464343006</v>
          </cell>
          <cell r="F37">
            <v>4.7953359399898794</v>
          </cell>
          <cell r="G37">
            <v>1.466913044751619</v>
          </cell>
          <cell r="H37">
            <v>2.3986449114644799</v>
          </cell>
          <cell r="I37">
            <v>1.828212911140269</v>
          </cell>
          <cell r="J37">
            <v>4.0690714562402599</v>
          </cell>
          <cell r="K37">
            <v>3.2905725343743102</v>
          </cell>
          <cell r="L37">
            <v>2.9896755152638699</v>
          </cell>
          <cell r="M37">
            <v>2.4493951576914501</v>
          </cell>
        </row>
        <row r="38">
          <cell r="B38">
            <v>0</v>
          </cell>
          <cell r="C38">
            <v>1.03273580687756E-7</v>
          </cell>
          <cell r="D38">
            <v>1.2376472005890701E-4</v>
          </cell>
          <cell r="E38">
            <v>3.4068969880782999E-4</v>
          </cell>
          <cell r="F38">
            <v>0.523893457950248</v>
          </cell>
          <cell r="G38">
            <v>6.0783645947491696</v>
          </cell>
          <cell r="H38">
            <v>0.60666028405054595</v>
          </cell>
          <cell r="I38">
            <v>0.36799792911207901</v>
          </cell>
          <cell r="J38">
            <v>1.5567149045015101</v>
          </cell>
          <cell r="K38">
            <v>5.8382571825276504</v>
          </cell>
          <cell r="L38">
            <v>1.0335963742079599</v>
          </cell>
          <cell r="M38">
            <v>0.81671256448066398</v>
          </cell>
        </row>
        <row r="39">
          <cell r="B39">
            <v>0</v>
          </cell>
          <cell r="C39">
            <v>5.3840566182041398E-6</v>
          </cell>
          <cell r="D39">
            <v>1.4223582178985499E-4</v>
          </cell>
          <cell r="E39">
            <v>1.41747233191288E-2</v>
          </cell>
          <cell r="F39">
            <v>3.2604397918565703E-2</v>
          </cell>
          <cell r="G39">
            <v>1.0070242549879748E-5</v>
          </cell>
          <cell r="H39">
            <v>3.24017339926128E-5</v>
          </cell>
          <cell r="I39">
            <v>8.9768369211495197E-5</v>
          </cell>
          <cell r="J39">
            <v>5.0042980581998998E-2</v>
          </cell>
          <cell r="K39">
            <v>2.3408340031228405E-3</v>
          </cell>
          <cell r="L39">
            <v>1.3276053132718298E-2</v>
          </cell>
          <cell r="M39">
            <v>4.9990400892182228E-4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1.60899350672236E-3</v>
          </cell>
          <cell r="H40">
            <v>1.80676618605566E-4</v>
          </cell>
          <cell r="I40">
            <v>4.7797328168879801E-3</v>
          </cell>
          <cell r="J40">
            <v>6.6442531124388804E-3</v>
          </cell>
          <cell r="K40">
            <v>2.71732427917451E-3</v>
          </cell>
          <cell r="L40">
            <v>4.42160271634602E-3</v>
          </cell>
          <cell r="M40">
            <v>1.27918750452888E-2</v>
          </cell>
        </row>
        <row r="41">
          <cell r="B41">
            <v>0</v>
          </cell>
          <cell r="C41">
            <v>1.9432885673726401E-2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1.61097282635247E-3</v>
          </cell>
          <cell r="K41">
            <v>6.4344286805428301E-4</v>
          </cell>
          <cell r="L41">
            <v>7.3200352931192801E-4</v>
          </cell>
          <cell r="M41">
            <v>2.9039183564198699E-3</v>
          </cell>
        </row>
        <row r="42">
          <cell r="B42">
            <v>0</v>
          </cell>
          <cell r="C42">
            <v>1.65593960176822E-2</v>
          </cell>
          <cell r="D42">
            <v>2.4107397993419599E-2</v>
          </cell>
          <cell r="E42">
            <v>1.50168264748584E-2</v>
          </cell>
          <cell r="F42">
            <v>2.4795676427196101E-2</v>
          </cell>
          <cell r="G42">
            <v>1.8537655352492199E-2</v>
          </cell>
          <cell r="H42">
            <v>2.0919389140127501E-5</v>
          </cell>
          <cell r="I42">
            <v>4.6455881385038997E-4</v>
          </cell>
          <cell r="J42">
            <v>6.3856751518766603E-6</v>
          </cell>
          <cell r="K42">
            <v>1.11194161376395E-4</v>
          </cell>
          <cell r="L42">
            <v>3.11345064752912E-4</v>
          </cell>
          <cell r="M42">
            <v>1.29478230264428E-4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6.4036628265353501E-2</v>
          </cell>
          <cell r="H43">
            <v>8.1113883799629999E-2</v>
          </cell>
          <cell r="I43">
            <v>5.1346692426288101E-2</v>
          </cell>
          <cell r="J43">
            <v>4.6177352359481401E-2</v>
          </cell>
          <cell r="K43">
            <v>8.7537446702792399E-2</v>
          </cell>
          <cell r="L43">
            <v>5.4147874607913801E-2</v>
          </cell>
          <cell r="M43">
            <v>4.01845161376971E-2</v>
          </cell>
        </row>
        <row r="44">
          <cell r="B44">
            <v>0</v>
          </cell>
          <cell r="C44">
            <v>2.5540861318555499E-6</v>
          </cell>
          <cell r="D44">
            <v>6.55058198946499E-6</v>
          </cell>
          <cell r="E44">
            <v>1.4949334615496101E-3</v>
          </cell>
          <cell r="F44">
            <v>5.05374663094921E-3</v>
          </cell>
          <cell r="G44">
            <v>3.81815121979634E-6</v>
          </cell>
          <cell r="H44">
            <v>2.3163827256998202E-6</v>
          </cell>
          <cell r="I44">
            <v>3.4171875912093502E-6</v>
          </cell>
          <cell r="J44">
            <v>2.2988570127969001E-6</v>
          </cell>
          <cell r="K44">
            <v>1.01016484090051E-5</v>
          </cell>
          <cell r="L44">
            <v>1.6956998303982701E-4</v>
          </cell>
          <cell r="M44">
            <v>1.7823570702043699E-4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2.2871865719670099E-3</v>
          </cell>
          <cell r="H45">
            <v>2.67094128701666E-2</v>
          </cell>
          <cell r="I45">
            <v>3.5757604859973702E-2</v>
          </cell>
          <cell r="J45">
            <v>7.1654901331279102E-7</v>
          </cell>
          <cell r="K45">
            <v>1.5763334534347599E-6</v>
          </cell>
          <cell r="L45">
            <v>2.2666140377787901E-6</v>
          </cell>
          <cell r="M45">
            <v>2.0015851314927499E-5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2.3626104916124699E-2</v>
          </cell>
          <cell r="G46">
            <v>1.7866488314857501E-5</v>
          </cell>
          <cell r="H46">
            <v>1.43259419036954E-2</v>
          </cell>
          <cell r="I46">
            <v>7.9862769076334397E-2</v>
          </cell>
          <cell r="J46">
            <v>4.0316165831496503E-5</v>
          </cell>
          <cell r="K46">
            <v>9.8251339690036497E-3</v>
          </cell>
          <cell r="L46">
            <v>9.5181874838259503E-2</v>
          </cell>
          <cell r="M46">
            <v>1.93926974507669E-2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9.4721537013289195E-4</v>
          </cell>
          <cell r="G47">
            <v>1.9917527923911E-4</v>
          </cell>
          <cell r="H47">
            <v>2.2500518421661101E-5</v>
          </cell>
          <cell r="I47">
            <v>1.3279854667791499E-3</v>
          </cell>
          <cell r="J47">
            <v>5.6741747755053503E-6</v>
          </cell>
          <cell r="K47">
            <v>6.6275351960321904E-4</v>
          </cell>
          <cell r="L47">
            <v>4.0737230625506799E-4</v>
          </cell>
          <cell r="M47">
            <v>3.5411719924637503E-4</v>
          </cell>
        </row>
        <row r="48">
          <cell r="B48">
            <v>0</v>
          </cell>
          <cell r="C48">
            <v>8.9658540954306795E-4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1.127868023432965E-3</v>
          </cell>
          <cell r="K48">
            <v>6.9040689861821799E-4</v>
          </cell>
          <cell r="L48">
            <v>1.6766716407854727E-3</v>
          </cell>
          <cell r="M48">
            <v>5.0262105466208071E-4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7.1404265014770305E-4</v>
          </cell>
          <cell r="K49">
            <v>4.9477488851352503E-4</v>
          </cell>
          <cell r="L49">
            <v>9.13072811327208E-6</v>
          </cell>
          <cell r="M49">
            <v>9.25239895251706E-4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3.8936524988296601E-4</v>
          </cell>
          <cell r="F50">
            <v>4.3010932111438597E-4</v>
          </cell>
          <cell r="G50">
            <v>9.0354879984192197E-4</v>
          </cell>
          <cell r="H50">
            <v>3.4901102204339758E-4</v>
          </cell>
          <cell r="I50">
            <v>1.7000812638827351E-3</v>
          </cell>
          <cell r="J50">
            <v>1.1089206622315159E-5</v>
          </cell>
          <cell r="K50">
            <v>1.9945673351286572E-4</v>
          </cell>
          <cell r="L50">
            <v>1.1228665030515949E-3</v>
          </cell>
          <cell r="M50">
            <v>8.8822585874637607E-4</v>
          </cell>
        </row>
        <row r="51">
          <cell r="B51">
            <v>0</v>
          </cell>
          <cell r="C51">
            <v>3.3721326900719001E-3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2.5463383690484398E-3</v>
          </cell>
          <cell r="K51">
            <v>5.8432847441211404E-3</v>
          </cell>
          <cell r="L51">
            <v>3.3254976779302919E-3</v>
          </cell>
          <cell r="M51">
            <v>4.5139563405315877E-3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2.2294502468635001E-3</v>
          </cell>
          <cell r="K52">
            <v>1.1684230940333061E-3</v>
          </cell>
          <cell r="L52">
            <v>2.363321894896298E-5</v>
          </cell>
          <cell r="M52">
            <v>2.4711306486783699E-3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5.6645625521562805E-4</v>
          </cell>
          <cell r="F53">
            <v>8.0699789944941496E-4</v>
          </cell>
          <cell r="G53">
            <v>4.475210015056838E-3</v>
          </cell>
          <cell r="H53">
            <v>4.794258834468562E-3</v>
          </cell>
          <cell r="I53">
            <v>6.6556594571843229E-3</v>
          </cell>
          <cell r="J53">
            <v>3.8301202499242859E-3</v>
          </cell>
          <cell r="K53">
            <v>2.972737639961641E-4</v>
          </cell>
          <cell r="L53">
            <v>3.5924668977710904E-3</v>
          </cell>
          <cell r="M53">
            <v>1.392504486434368E-3</v>
          </cell>
        </row>
        <row r="54">
          <cell r="B54">
            <v>0</v>
          </cell>
          <cell r="C54">
            <v>2.6268634321105599E-2</v>
          </cell>
          <cell r="D54">
            <v>8.7607077561636798E-3</v>
          </cell>
          <cell r="E54">
            <v>1.2234928651642199E-2</v>
          </cell>
          <cell r="F54">
            <v>4.4109261455645199E-2</v>
          </cell>
          <cell r="G54">
            <v>3.1156768626694802E-2</v>
          </cell>
          <cell r="H54">
            <v>1.26951469426381E-2</v>
          </cell>
          <cell r="I54">
            <v>4.54969892732245E-2</v>
          </cell>
          <cell r="J54">
            <v>2.8048117977934099E-2</v>
          </cell>
          <cell r="K54">
            <v>1.5808100558501799E-2</v>
          </cell>
          <cell r="L54">
            <v>5.4350147968403602E-2</v>
          </cell>
          <cell r="M54">
            <v>2.7246953493048402E-2</v>
          </cell>
        </row>
        <row r="55">
          <cell r="B55">
            <v>0</v>
          </cell>
          <cell r="C55">
            <v>4.0912991836914998E-2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2.1951104825843398E-3</v>
          </cell>
          <cell r="K55">
            <v>3.6415894232176598E-4</v>
          </cell>
          <cell r="L55">
            <v>1.02935099091131E-5</v>
          </cell>
          <cell r="M55">
            <v>1.3890307643903499E-3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4.6767811517567701E-4</v>
          </cell>
          <cell r="F56">
            <v>3.4845972889393698E-4</v>
          </cell>
          <cell r="G56">
            <v>5.1259453893295404E-4</v>
          </cell>
          <cell r="H56">
            <v>2.9300874417256302E-4</v>
          </cell>
          <cell r="I56">
            <v>5.2293542755914302E-4</v>
          </cell>
          <cell r="J56">
            <v>9.9757341933758405E-4</v>
          </cell>
          <cell r="K56">
            <v>8.6342244939587094E-5</v>
          </cell>
          <cell r="L56">
            <v>4.8424371281212598E-4</v>
          </cell>
          <cell r="M56">
            <v>1.5670920377343399E-3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6.3234732777809504E-4</v>
          </cell>
          <cell r="F57">
            <v>1.3392794774610801E-3</v>
          </cell>
          <cell r="G57">
            <v>2.1120013930909601E-4</v>
          </cell>
          <cell r="H57">
            <v>3.4574592578306902E-4</v>
          </cell>
          <cell r="I57">
            <v>6.2476746464359299E-3</v>
          </cell>
          <cell r="J57">
            <v>2.9712353714047598E-3</v>
          </cell>
          <cell r="K57">
            <v>4.7598867923752501E-5</v>
          </cell>
          <cell r="L57">
            <v>8.7007005891456095E-3</v>
          </cell>
          <cell r="M57">
            <v>3.5050776114717102E-3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1.0609814183405999E-3</v>
          </cell>
          <cell r="K58">
            <v>6.8112306623229098E-4</v>
          </cell>
          <cell r="L58">
            <v>5.2098759791913198E-5</v>
          </cell>
          <cell r="M58">
            <v>2.00939434986778E-3</v>
          </cell>
        </row>
        <row r="63">
          <cell r="B63">
            <v>0</v>
          </cell>
          <cell r="C63">
            <v>7.2478946484445201E-6</v>
          </cell>
          <cell r="D63">
            <v>7.4309104928465999E-6</v>
          </cell>
          <cell r="E63">
            <v>7.5915794432230699E-6</v>
          </cell>
          <cell r="F63">
            <v>9.6661255950166004E-6</v>
          </cell>
          <cell r="G63">
            <v>9.0694674969413196E-6</v>
          </cell>
          <cell r="H63">
            <v>8.6318274397737292E-6</v>
          </cell>
          <cell r="I63">
            <v>8.6980191233550504E-6</v>
          </cell>
          <cell r="J63">
            <v>8.2586654913998001E-6</v>
          </cell>
          <cell r="K63">
            <v>1.05623564169376E-5</v>
          </cell>
          <cell r="L63">
            <v>1.25497158200678E-5</v>
          </cell>
          <cell r="M63">
            <v>1.5780397912237399E-5</v>
          </cell>
        </row>
        <row r="64">
          <cell r="B64">
            <v>4.4706285887321003E-3</v>
          </cell>
          <cell r="C64">
            <v>9.3194729958919196E-6</v>
          </cell>
          <cell r="D64">
            <v>2.7558590224541401E-5</v>
          </cell>
          <cell r="E64">
            <v>7.8065363293496905E-4</v>
          </cell>
          <cell r="F64">
            <v>0.25169600848047202</v>
          </cell>
          <cell r="G64">
            <v>4.0936037889689601E-2</v>
          </cell>
          <cell r="H64">
            <v>0.121558753773839</v>
          </cell>
          <cell r="I64">
            <v>0.15803023696755999</v>
          </cell>
          <cell r="J64">
            <v>8.0917766485905401E-2</v>
          </cell>
          <cell r="K64">
            <v>0.13275983431688099</v>
          </cell>
          <cell r="L64">
            <v>0.14875913770475099</v>
          </cell>
          <cell r="M64">
            <v>0.108938736510684</v>
          </cell>
        </row>
        <row r="65">
          <cell r="B65">
            <v>3.3518069842660399E-3</v>
          </cell>
          <cell r="C65">
            <v>7.1665867830965704E-6</v>
          </cell>
          <cell r="D65">
            <v>2.15365040290664E-5</v>
          </cell>
          <cell r="E65">
            <v>6.5395365925771502E-4</v>
          </cell>
          <cell r="F65">
            <v>2.9670633677136501E-2</v>
          </cell>
          <cell r="G65">
            <v>0.66591508137691002</v>
          </cell>
          <cell r="H65">
            <v>0.615440340149215</v>
          </cell>
          <cell r="I65">
            <v>1.7317793067266201</v>
          </cell>
          <cell r="J65">
            <v>1.4933809029488501E-4</v>
          </cell>
          <cell r="K65">
            <v>0.93049326935980203</v>
          </cell>
          <cell r="L65">
            <v>0.76093597270586799</v>
          </cell>
          <cell r="M65">
            <v>0.28010895596333502</v>
          </cell>
        </row>
        <row r="66">
          <cell r="B66">
            <v>3.0197060761412002E-3</v>
          </cell>
          <cell r="C66">
            <v>5.7316323543617201E-6</v>
          </cell>
          <cell r="D66">
            <v>1.4656083864757E-5</v>
          </cell>
          <cell r="E66">
            <v>2.0871566230426401E-2</v>
          </cell>
          <cell r="F66">
            <v>2.3142056694652802E-2</v>
          </cell>
          <cell r="G66">
            <v>3.7568480306843198E-2</v>
          </cell>
          <cell r="H66">
            <v>1.3370882429017499E-2</v>
          </cell>
          <cell r="I66">
            <v>5.5274111050270497E-2</v>
          </cell>
          <cell r="J66">
            <v>3.8326990196197099E-2</v>
          </cell>
          <cell r="K66">
            <v>3.1546291715307699E-2</v>
          </cell>
          <cell r="L66">
            <v>7.2427034469695506E-2</v>
          </cell>
          <cell r="M66">
            <v>1.6745330481841399E-2</v>
          </cell>
        </row>
        <row r="67">
          <cell r="B67">
            <v>6.3975396831317602E-3</v>
          </cell>
          <cell r="C67">
            <v>1.306651293240218E-5</v>
          </cell>
          <cell r="D67">
            <v>3.5892739388788397E-5</v>
          </cell>
          <cell r="E67">
            <v>3.3717222792867499E-2</v>
          </cell>
          <cell r="F67">
            <v>2.4436808032675901E-2</v>
          </cell>
          <cell r="G67">
            <v>4.0610614646691599E-2</v>
          </cell>
          <cell r="H67">
            <v>4.8932334258824497E-2</v>
          </cell>
          <cell r="I67">
            <v>5.9314225269145995E-2</v>
          </cell>
          <cell r="J67">
            <v>3.7642940670880601E-2</v>
          </cell>
          <cell r="K67">
            <v>6.16068874368196E-2</v>
          </cell>
          <cell r="L67">
            <v>6.5508967212678598E-2</v>
          </cell>
          <cell r="M67">
            <v>3.7836780058448899E-2</v>
          </cell>
        </row>
        <row r="68">
          <cell r="B68">
            <v>6.4160141915851204E-3</v>
          </cell>
          <cell r="C68">
            <v>1.3149934984899249E-5</v>
          </cell>
          <cell r="D68">
            <v>3.6630000971385102E-5</v>
          </cell>
          <cell r="E68">
            <v>3.4137169841435805E-2</v>
          </cell>
          <cell r="F68">
            <v>3.3164168506847697E-2</v>
          </cell>
          <cell r="G68">
            <v>5.8524523461474798E-2</v>
          </cell>
          <cell r="H68">
            <v>4.4426326923587195E-2</v>
          </cell>
          <cell r="I68">
            <v>5.8975615124937701E-2</v>
          </cell>
          <cell r="J68">
            <v>4.1489148248204696E-2</v>
          </cell>
          <cell r="K68">
            <v>5.9197649469572997E-2</v>
          </cell>
          <cell r="L68">
            <v>6.8725614283755704E-2</v>
          </cell>
          <cell r="M68">
            <v>3.80826190587924E-2</v>
          </cell>
        </row>
        <row r="69">
          <cell r="B69">
            <v>3.1304682486106399E-3</v>
          </cell>
          <cell r="C69">
            <v>6.0847395566413499E-6</v>
          </cell>
          <cell r="D69">
            <v>1.38817765834028E-5</v>
          </cell>
          <cell r="E69">
            <v>2.38134809328737E-2</v>
          </cell>
          <cell r="F69">
            <v>2.2019969932284101E-2</v>
          </cell>
          <cell r="G69">
            <v>4.06846911701143E-2</v>
          </cell>
          <cell r="H69">
            <v>2.81032412810211E-2</v>
          </cell>
          <cell r="I69">
            <v>3.38224038231211E-2</v>
          </cell>
          <cell r="J69">
            <v>3.3530663661615397E-2</v>
          </cell>
          <cell r="K69">
            <v>3.6319706885514301E-2</v>
          </cell>
          <cell r="L69">
            <v>4.7666656040122803E-2</v>
          </cell>
          <cell r="M69">
            <v>2.4737629144951701E-2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2.0231872680480443E-3</v>
          </cell>
          <cell r="J157">
            <v>2.4942694664923564E-3</v>
          </cell>
          <cell r="K157">
            <v>3.1213045589395245E-3</v>
          </cell>
          <cell r="L157">
            <v>2.9883521828233403E-3</v>
          </cell>
          <cell r="M157">
            <v>4.2101488497686629E-3</v>
          </cell>
        </row>
      </sheetData>
      <sheetData sheetId="69">
        <row r="5">
          <cell r="B5">
            <v>1.202003678940565</v>
          </cell>
          <cell r="C5">
            <v>1.2031633377463491</v>
          </cell>
          <cell r="D5">
            <v>2.8859473464456883E-5</v>
          </cell>
          <cell r="E5">
            <v>6.699698282831585E-3</v>
          </cell>
          <cell r="F5">
            <v>5.2100236411048856E-3</v>
          </cell>
          <cell r="G5">
            <v>4.5658134093580927E-3</v>
          </cell>
          <cell r="H5">
            <v>4.108267560536681E-3</v>
          </cell>
          <cell r="I5">
            <v>2.6058150397265107</v>
          </cell>
          <cell r="J5">
            <v>3.9972563521106212</v>
          </cell>
          <cell r="K5">
            <v>3.4072707119510834</v>
          </cell>
          <cell r="L5">
            <v>3.9581777565074763</v>
          </cell>
          <cell r="M5">
            <v>3.9420094609215921</v>
          </cell>
        </row>
        <row r="12">
          <cell r="B12">
            <v>0.27501295682958732</v>
          </cell>
          <cell r="C12">
            <v>5.6887306787686318E-2</v>
          </cell>
          <cell r="D12">
            <v>1.0370339197704401</v>
          </cell>
          <cell r="E12">
            <v>0.30806708462966426</v>
          </cell>
          <cell r="F12">
            <v>1.2700421552563567E-3</v>
          </cell>
          <cell r="G12">
            <v>1.347301884143656E-3</v>
          </cell>
          <cell r="H12">
            <v>1.5195148517099101E-3</v>
          </cell>
          <cell r="I12">
            <v>1.0456081650752663E-3</v>
          </cell>
          <cell r="J12">
            <v>1.8227854992510224E-3</v>
          </cell>
          <cell r="K12">
            <v>2.8074273454135615E-2</v>
          </cell>
          <cell r="L12">
            <v>2.6725718899148119E-3</v>
          </cell>
          <cell r="M12">
            <v>9.2688672567424815E-3</v>
          </cell>
        </row>
        <row r="19">
          <cell r="B19">
            <v>1.328025783917105</v>
          </cell>
          <cell r="C19">
            <v>3.9343688470242397</v>
          </cell>
          <cell r="D19">
            <v>4.3847504543903426</v>
          </cell>
          <cell r="E19">
            <v>4.3847792647956689</v>
          </cell>
          <cell r="F19">
            <v>4.3847844542031753</v>
          </cell>
          <cell r="G19">
            <v>4.3952799168143226</v>
          </cell>
          <cell r="H19">
            <v>4.4982402156225438</v>
          </cell>
          <cell r="I19">
            <v>8.3902640664716799</v>
          </cell>
          <cell r="J19">
            <v>8.3902668065056609</v>
          </cell>
          <cell r="K19">
            <v>8.3902729553629261</v>
          </cell>
          <cell r="L19">
            <v>8.3902809430952221</v>
          </cell>
          <cell r="M19">
            <v>8.3904818584972283</v>
          </cell>
        </row>
        <row r="20">
          <cell r="B20">
            <v>5.62943629939479</v>
          </cell>
          <cell r="C20">
            <v>5.7478808872149267</v>
          </cell>
          <cell r="D20">
            <v>5.3274075224953181</v>
          </cell>
          <cell r="E20">
            <v>5.8049908408488813</v>
          </cell>
          <cell r="F20">
            <v>5.7928853650348024</v>
          </cell>
          <cell r="G20">
            <v>8.4151934783665769</v>
          </cell>
          <cell r="H20">
            <v>9.2208483349740664</v>
          </cell>
          <cell r="I20">
            <v>9.9639107786002583</v>
          </cell>
          <cell r="J20">
            <v>10.706981073295291</v>
          </cell>
          <cell r="K20">
            <v>11.440136234569975</v>
          </cell>
          <cell r="L20">
            <v>11.438778204055936</v>
          </cell>
          <cell r="M20">
            <v>11.439225347735157</v>
          </cell>
        </row>
        <row r="21">
          <cell r="B21">
            <v>0</v>
          </cell>
          <cell r="C21">
            <v>8.3085644077070719E-4</v>
          </cell>
          <cell r="D21">
            <v>3.6770851489508204E-5</v>
          </cell>
          <cell r="E21">
            <v>2.9546997563522164E-3</v>
          </cell>
          <cell r="F21">
            <v>3.8333144608527821E-3</v>
          </cell>
          <cell r="G21">
            <v>4.2980385119870991E-3</v>
          </cell>
          <cell r="H21">
            <v>4.8879050577854549E-3</v>
          </cell>
          <cell r="I21">
            <v>9.6996927383503351E-3</v>
          </cell>
          <cell r="J21">
            <v>9.518649864618681E-3</v>
          </cell>
          <cell r="K21">
            <v>1.0672190820006472E-2</v>
          </cell>
          <cell r="L21">
            <v>1.2318648721559564E-2</v>
          </cell>
          <cell r="M21">
            <v>3.9318232415202985E-2</v>
          </cell>
        </row>
        <row r="28">
          <cell r="B28">
            <v>4.9347121638545904E-3</v>
          </cell>
          <cell r="C28">
            <v>1.8873046598385325E-2</v>
          </cell>
          <cell r="D28">
            <v>1.9023132328567748E-2</v>
          </cell>
          <cell r="E28">
            <v>0.43606550943996281</v>
          </cell>
          <cell r="F28">
            <v>8.2060496527096927</v>
          </cell>
          <cell r="G28">
            <v>16.587546389159332</v>
          </cell>
          <cell r="H28">
            <v>17.895346929283669</v>
          </cell>
          <cell r="I28">
            <v>27.428962787954816</v>
          </cell>
          <cell r="J28">
            <v>27.47874421289071</v>
          </cell>
          <cell r="K28">
            <v>27.560888254672662</v>
          </cell>
          <cell r="L28">
            <v>27.56110517080047</v>
          </cell>
          <cell r="M28">
            <v>27.562528242812323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6.8033255909186934E-4</v>
          </cell>
          <cell r="J29">
            <v>6.9306816971345664E-4</v>
          </cell>
          <cell r="K29">
            <v>9.3398631870150587E-4</v>
          </cell>
          <cell r="L29">
            <v>7.9374591722439626E-4</v>
          </cell>
          <cell r="M29">
            <v>1.4100017311219832E-3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7.7832886525132014E-4</v>
          </cell>
          <cell r="J30">
            <v>1.0918129883240877E-3</v>
          </cell>
          <cell r="K30">
            <v>1.3057388826366444E-3</v>
          </cell>
          <cell r="L30">
            <v>1.3413252655101657E-3</v>
          </cell>
          <cell r="M30">
            <v>1.6248695557164715E-3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9.5164526723882804E-3</v>
          </cell>
          <cell r="F31">
            <v>5.5496758497441803E-2</v>
          </cell>
          <cell r="G31">
            <v>3.4642548782773161E-2</v>
          </cell>
          <cell r="H31">
            <v>5.444106678551261E-2</v>
          </cell>
          <cell r="I31">
            <v>1.1140260965349924E-3</v>
          </cell>
          <cell r="J31">
            <v>7.7002695763983553E-4</v>
          </cell>
          <cell r="K31">
            <v>1.5363210876468969E-3</v>
          </cell>
          <cell r="L31">
            <v>7.9286802995603978E-4</v>
          </cell>
          <cell r="M31">
            <v>2.7471701079573307E-3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2.484246187160104</v>
          </cell>
          <cell r="J32">
            <v>5.1937317790442217</v>
          </cell>
          <cell r="K32">
            <v>5.5891031161911062</v>
          </cell>
          <cell r="L32">
            <v>8.955149182931514</v>
          </cell>
          <cell r="M32">
            <v>8.960393199529733</v>
          </cell>
        </row>
        <row r="38">
          <cell r="B38">
            <v>1.2890968302208252</v>
          </cell>
          <cell r="C38">
            <v>3.359801778624814</v>
          </cell>
          <cell r="D38">
            <v>2.8663187353590316</v>
          </cell>
          <cell r="E38">
            <v>2.8662969821731386</v>
          </cell>
          <cell r="F38">
            <v>2.8669219729599766</v>
          </cell>
          <cell r="G38">
            <v>3.085473554589123</v>
          </cell>
          <cell r="H38">
            <v>4.1775462601966975</v>
          </cell>
          <cell r="I38">
            <v>8.2892510707901259</v>
          </cell>
          <cell r="J38">
            <v>10.574218645175156</v>
          </cell>
          <cell r="K38">
            <v>11.120505049575382</v>
          </cell>
          <cell r="L38">
            <v>11.120606398561012</v>
          </cell>
          <cell r="M38">
            <v>11.13433201202932</v>
          </cell>
        </row>
        <row r="39">
          <cell r="B39">
            <v>1.1764949294532931</v>
          </cell>
          <cell r="C39">
            <v>3.0663249368498793</v>
          </cell>
          <cell r="D39">
            <v>2.6159473666297131</v>
          </cell>
          <cell r="E39">
            <v>2.6159275135726721</v>
          </cell>
          <cell r="F39">
            <v>2.6164979117572229</v>
          </cell>
          <cell r="G39">
            <v>2.8159591326545228</v>
          </cell>
          <cell r="H39">
            <v>3.8126398866686086</v>
          </cell>
          <cell r="I39">
            <v>7.5651895382283119</v>
          </cell>
          <cell r="J39">
            <v>9.6505664487965195</v>
          </cell>
          <cell r="K39">
            <v>10.149135035530266</v>
          </cell>
          <cell r="L39">
            <v>10.149227531737594</v>
          </cell>
          <cell r="M39">
            <v>10.161754220400974</v>
          </cell>
        </row>
      </sheetData>
      <sheetData sheetId="70">
        <row r="3">
          <cell r="B3">
            <v>48.063397652170998</v>
          </cell>
          <cell r="C3">
            <v>50.716998224234494</v>
          </cell>
          <cell r="D3">
            <v>52.366753513056118</v>
          </cell>
          <cell r="E3">
            <v>53.836944700341796</v>
          </cell>
          <cell r="F3">
            <v>54.805082376817012</v>
          </cell>
          <cell r="G3">
            <v>55.348967378518871</v>
          </cell>
          <cell r="H3">
            <v>56.041007279982011</v>
          </cell>
          <cell r="I3">
            <v>56.733052959423503</v>
          </cell>
          <cell r="J3">
            <v>57.427895226803216</v>
          </cell>
          <cell r="K3">
            <v>58.992628088548067</v>
          </cell>
          <cell r="L3">
            <v>57.520230323379486</v>
          </cell>
          <cell r="M3">
            <v>57.640601187470402</v>
          </cell>
        </row>
        <row r="6">
          <cell r="B6">
            <v>0</v>
          </cell>
          <cell r="C6">
            <v>4.894210890141963</v>
          </cell>
          <cell r="D6">
            <v>4.8943358300173516</v>
          </cell>
          <cell r="E6">
            <v>5.1611167865161089</v>
          </cell>
          <cell r="F6">
            <v>12.412971777903673</v>
          </cell>
          <cell r="G6">
            <v>15.442015932870635</v>
          </cell>
          <cell r="H6">
            <v>19.277996797850346</v>
          </cell>
          <cell r="I6">
            <v>19.379624197931847</v>
          </cell>
          <cell r="J6">
            <v>19.379637822802703</v>
          </cell>
          <cell r="K6">
            <v>19.379629340778379</v>
          </cell>
          <cell r="L6">
            <v>19.379641754884197</v>
          </cell>
          <cell r="M6">
            <v>19.379733061463131</v>
          </cell>
        </row>
        <row r="11">
          <cell r="B11">
            <v>60.070052036197161</v>
          </cell>
          <cell r="C11">
            <v>62.57649211819357</v>
          </cell>
          <cell r="D11">
            <v>64.902164366852389</v>
          </cell>
          <cell r="E11">
            <v>70.797804112638985</v>
          </cell>
          <cell r="F11">
            <v>70.882270018454477</v>
          </cell>
          <cell r="G11">
            <v>70.91614518999684</v>
          </cell>
          <cell r="H11">
            <v>70.570786535228876</v>
          </cell>
          <cell r="I11">
            <v>73.787031025389382</v>
          </cell>
          <cell r="J11">
            <v>74.484879972610202</v>
          </cell>
          <cell r="K11">
            <v>76.072558246599073</v>
          </cell>
          <cell r="L11">
            <v>74.602096837427993</v>
          </cell>
          <cell r="M11">
            <v>74.807471022143588</v>
          </cell>
        </row>
        <row r="18">
          <cell r="B18">
            <v>3.5600377412136455</v>
          </cell>
          <cell r="C18">
            <v>3.464754095009571</v>
          </cell>
          <cell r="D18">
            <v>3.2321564515554138E-2</v>
          </cell>
          <cell r="E18">
            <v>2.6189212159365921E-3</v>
          </cell>
          <cell r="F18">
            <v>3.3856624391825109E-3</v>
          </cell>
          <cell r="G18">
            <v>7.0102111735275653E-3</v>
          </cell>
          <cell r="H18">
            <v>3.489113567669446E-3</v>
          </cell>
          <cell r="I18">
            <v>5.9582856007472512E-5</v>
          </cell>
          <cell r="J18">
            <v>8.7529739688749998E-5</v>
          </cell>
          <cell r="K18">
            <v>1.0637858840713467E-4</v>
          </cell>
          <cell r="L18">
            <v>1.0708866440250796E-4</v>
          </cell>
          <cell r="M18">
            <v>1.503072425211893E-4</v>
          </cell>
        </row>
        <row r="19">
          <cell r="B19">
            <v>12.728689195180669</v>
          </cell>
          <cell r="C19">
            <v>13.638475486221822</v>
          </cell>
          <cell r="D19">
            <v>13.52303028960932</v>
          </cell>
          <cell r="E19">
            <v>14.951425770008161</v>
          </cell>
          <cell r="F19">
            <v>14.470890665944584</v>
          </cell>
          <cell r="G19">
            <v>15.44033440754318</v>
          </cell>
          <cell r="H19">
            <v>17.240900329320556</v>
          </cell>
          <cell r="I19">
            <v>21.821387248827627</v>
          </cell>
          <cell r="J19">
            <v>21.651218562226667</v>
          </cell>
          <cell r="K19">
            <v>21.076143319800906</v>
          </cell>
          <cell r="L19">
            <v>20.547474392634832</v>
          </cell>
          <cell r="M19">
            <v>20.506505625428066</v>
          </cell>
        </row>
        <row r="21">
          <cell r="B21">
            <v>7.7980875305139747</v>
          </cell>
          <cell r="C21">
            <v>8.0801871574137767</v>
          </cell>
          <cell r="D21">
            <v>5.608296856603137</v>
          </cell>
          <cell r="E21">
            <v>5.5456076325979069</v>
          </cell>
          <cell r="F21">
            <v>5.4829276865957457</v>
          </cell>
          <cell r="G21">
            <v>5.455459877405203</v>
          </cell>
          <cell r="H21">
            <v>5.4270216602914481</v>
          </cell>
          <cell r="I21">
            <v>6.0245289523973282E-2</v>
          </cell>
          <cell r="J21">
            <v>1.0799189718884867E-2</v>
          </cell>
          <cell r="K21">
            <v>9.4352354536013892E-3</v>
          </cell>
          <cell r="L21">
            <v>3.7646938468280048E-3</v>
          </cell>
          <cell r="M21">
            <v>1.8976875731059534E-3</v>
          </cell>
        </row>
        <row r="22">
          <cell r="B22">
            <v>6.7641936992336602E-2</v>
          </cell>
          <cell r="C22">
            <v>8.5502725731978799E-2</v>
          </cell>
          <cell r="D22">
            <v>8.4023695628035647E-2</v>
          </cell>
          <cell r="E22">
            <v>8.5767691947240224E-2</v>
          </cell>
          <cell r="F22">
            <v>3.3483683759700851E-2</v>
          </cell>
          <cell r="G22">
            <v>8.4443874720632348E-2</v>
          </cell>
          <cell r="H22">
            <v>8.1456257560160089E-2</v>
          </cell>
          <cell r="I22">
            <v>8.9617955041260577E-2</v>
          </cell>
          <cell r="J22">
            <v>2.1369965098640861E-2</v>
          </cell>
          <cell r="K22">
            <v>9.1559179699078012E-3</v>
          </cell>
          <cell r="L22">
            <v>3.7344230279133988E-3</v>
          </cell>
          <cell r="M22">
            <v>6.272694400984595E-3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7.0777337326730621</v>
          </cell>
          <cell r="G23">
            <v>8.1214689472176058</v>
          </cell>
          <cell r="H23">
            <v>8.0607776601496539</v>
          </cell>
          <cell r="I23">
            <v>8.0747268961788414</v>
          </cell>
          <cell r="J23">
            <v>9.8406265868057279</v>
          </cell>
          <cell r="K23">
            <v>10.735823188094916</v>
          </cell>
          <cell r="L23">
            <v>10.724162042718955</v>
          </cell>
          <cell r="M23">
            <v>10.709365314769991</v>
          </cell>
        </row>
        <row r="24">
          <cell r="B24">
            <v>0.74850670734438918</v>
          </cell>
          <cell r="C24">
            <v>0.94977473341535767</v>
          </cell>
          <cell r="D24">
            <v>2.4456324328500987</v>
          </cell>
          <cell r="E24">
            <v>4.1055711582320615</v>
          </cell>
          <cell r="F24">
            <v>5.3307750555714533</v>
          </cell>
          <cell r="G24">
            <v>6.721056858250229</v>
          </cell>
          <cell r="H24">
            <v>7.9968444772382714</v>
          </cell>
          <cell r="I24">
            <v>9.3773875246679577</v>
          </cell>
          <cell r="J24">
            <v>9.3773930216802501</v>
          </cell>
          <cell r="K24">
            <v>9.3774003160722863</v>
          </cell>
          <cell r="L24">
            <v>9.377408032177037</v>
          </cell>
          <cell r="M24">
            <v>9.3774374674092744</v>
          </cell>
        </row>
        <row r="33">
          <cell r="B33">
            <v>12.006654384026161</v>
          </cell>
          <cell r="C33">
            <v>12.710091382954014</v>
          </cell>
          <cell r="D33">
            <v>13.386030056923813</v>
          </cell>
          <cell r="E33">
            <v>17.861115423537946</v>
          </cell>
          <cell r="F33">
            <v>18.327590767373632</v>
          </cell>
          <cell r="G33">
            <v>18.835266785855246</v>
          </cell>
          <cell r="H33">
            <v>19.277815828963998</v>
          </cell>
          <cell r="I33">
            <v>19.731142876940485</v>
          </cell>
          <cell r="J33">
            <v>19.731208897060842</v>
          </cell>
          <cell r="K33">
            <v>19.731386204556898</v>
          </cell>
          <cell r="L33">
            <v>19.731439430590722</v>
          </cell>
          <cell r="M33">
            <v>19.731633677367711</v>
          </cell>
        </row>
        <row r="34">
          <cell r="B34">
            <v>8.8978322717650666</v>
          </cell>
          <cell r="C34">
            <v>8.1042244562061452</v>
          </cell>
          <cell r="D34">
            <v>8.0014287835985698</v>
          </cell>
          <cell r="E34">
            <v>6.2963112690213849</v>
          </cell>
          <cell r="F34">
            <v>4.3604927283813542</v>
          </cell>
          <cell r="G34">
            <v>2.8098940150200371</v>
          </cell>
          <cell r="H34">
            <v>1.3494637739989799</v>
          </cell>
          <cell r="I34">
            <v>1.3716810658366656E-5</v>
          </cell>
          <cell r="J34">
            <v>4.6192781454657204E-5</v>
          </cell>
          <cell r="K34">
            <v>4.8938256616123118E-5</v>
          </cell>
          <cell r="L34">
            <v>4.8104871037997507E-5</v>
          </cell>
          <cell r="M34">
            <v>5.9119389254916366E-5</v>
          </cell>
        </row>
        <row r="35">
          <cell r="B35">
            <v>2.7300371155734506</v>
          </cell>
          <cell r="C35">
            <v>2.718258381117765</v>
          </cell>
          <cell r="D35">
            <v>1.4846119688770792E-2</v>
          </cell>
          <cell r="E35">
            <v>3.2665116516585116E-3</v>
          </cell>
          <cell r="F35">
            <v>4.5053973656608093E-3</v>
          </cell>
          <cell r="G35">
            <v>8.2304660394886663E-3</v>
          </cell>
          <cell r="H35">
            <v>3.8617600521664861E-3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1.4714300036736861E-5</v>
          </cell>
          <cell r="E36">
            <v>0.20285274522785593</v>
          </cell>
          <cell r="F36">
            <v>0.19554995869545033</v>
          </cell>
          <cell r="G36">
            <v>0.22299816949293866</v>
          </cell>
          <cell r="H36">
            <v>0.22301079928223952</v>
          </cell>
          <cell r="I36">
            <v>0.22766009916116636</v>
          </cell>
          <cell r="J36">
            <v>0.22761352074558006</v>
          </cell>
          <cell r="K36">
            <v>0.22759758880113493</v>
          </cell>
          <cell r="L36">
            <v>0.2188499763737991</v>
          </cell>
          <cell r="M36">
            <v>0.21808814488502573</v>
          </cell>
        </row>
        <row r="37">
          <cell r="B37">
            <v>35.244374699375243</v>
          </cell>
          <cell r="C37">
            <v>29.6852569716361</v>
          </cell>
          <cell r="D37">
            <v>33.501893134977202</v>
          </cell>
          <cell r="E37">
            <v>23.312032365034547</v>
          </cell>
          <cell r="F37">
            <v>10.173380341368578</v>
          </cell>
          <cell r="G37">
            <v>5.2907033361606839</v>
          </cell>
          <cell r="H37">
            <v>1.9089675168193638</v>
          </cell>
          <cell r="I37">
            <v>0.24344831205008224</v>
          </cell>
          <cell r="J37">
            <v>2.8680748953833036E-2</v>
          </cell>
          <cell r="K37">
            <v>1.371386216201783E-2</v>
          </cell>
          <cell r="L37">
            <v>1.8887510218884952E-2</v>
          </cell>
          <cell r="M37">
            <v>9.0407260685783039E-4</v>
          </cell>
        </row>
        <row r="38">
          <cell r="B38">
            <v>0.30801644116662724</v>
          </cell>
          <cell r="C38">
            <v>7.4790989392296175E-4</v>
          </cell>
          <cell r="D38">
            <v>2.4446482784493684</v>
          </cell>
          <cell r="E38">
            <v>2.5522963450150637</v>
          </cell>
          <cell r="F38">
            <v>2.3517334670472443</v>
          </cell>
          <cell r="G38">
            <v>2.2685864111168668</v>
          </cell>
          <cell r="H38">
            <v>2.3530058164195209</v>
          </cell>
          <cell r="I38">
            <v>2.010978687734029</v>
          </cell>
          <cell r="J38">
            <v>0.69602180766266242</v>
          </cell>
          <cell r="K38">
            <v>0.93668353069119592</v>
          </cell>
          <cell r="L38">
            <v>0.66471804249848243</v>
          </cell>
          <cell r="M38">
            <v>0.59578591723642915</v>
          </cell>
        </row>
        <row r="39">
          <cell r="B39">
            <v>0.43675901449084564</v>
          </cell>
          <cell r="C39">
            <v>0.55210001197866232</v>
          </cell>
          <cell r="D39">
            <v>1.2828537957501225</v>
          </cell>
          <cell r="E39">
            <v>4.2180511894874737</v>
          </cell>
          <cell r="F39">
            <v>4.2181084704095495</v>
          </cell>
          <cell r="G39">
            <v>4.2181232538135607</v>
          </cell>
          <cell r="H39">
            <v>4.2181262986519474</v>
          </cell>
          <cell r="I39">
            <v>4.2181291925347475</v>
          </cell>
          <cell r="J39">
            <v>4.2181450799944784</v>
          </cell>
          <cell r="K39">
            <v>4.2181515912916616</v>
          </cell>
          <cell r="L39">
            <v>4.2181713846258626</v>
          </cell>
          <cell r="M39">
            <v>4.2182973724717119</v>
          </cell>
        </row>
        <row r="55">
          <cell r="B55">
            <v>9.8139123227513387</v>
          </cell>
          <cell r="C55">
            <v>10.335107571969903</v>
          </cell>
          <cell r="D55">
            <v>10.340220428571026</v>
          </cell>
          <cell r="E55">
            <v>13.520147315309934</v>
          </cell>
          <cell r="F55">
            <v>13.520154183756105</v>
          </cell>
          <cell r="G55">
            <v>13.520159418141084</v>
          </cell>
          <cell r="H55">
            <v>13.520167962676821</v>
          </cell>
          <cell r="I55">
            <v>13.520196050947586</v>
          </cell>
          <cell r="J55">
            <v>13.520248593900906</v>
          </cell>
          <cell r="K55">
            <v>13.520393442295777</v>
          </cell>
          <cell r="L55">
            <v>13.520431913928515</v>
          </cell>
          <cell r="M55">
            <v>13.520577931585551</v>
          </cell>
        </row>
        <row r="56">
          <cell r="B56">
            <v>1.1081962006554735</v>
          </cell>
          <cell r="C56">
            <v>1.4008589547159724</v>
          </cell>
          <cell r="D56">
            <v>3.553093291080955</v>
          </cell>
          <cell r="E56">
            <v>5.9529263900077733</v>
          </cell>
          <cell r="F56">
            <v>7.6591054557837381</v>
          </cell>
          <cell r="G56">
            <v>9.5620328988423271</v>
          </cell>
          <cell r="H56">
            <v>11.309035732897065</v>
          </cell>
          <cell r="I56">
            <v>13.149864879729638</v>
          </cell>
          <cell r="J56">
            <v>13.149879212944406</v>
          </cell>
          <cell r="K56">
            <v>13.149902534189394</v>
          </cell>
          <cell r="L56">
            <v>13.149929884083518</v>
          </cell>
          <cell r="M56">
            <v>13.150006885938781</v>
          </cell>
        </row>
        <row r="57">
          <cell r="B57">
            <v>6.917727650352691</v>
          </cell>
          <cell r="C57">
            <v>6.3109207418132964</v>
          </cell>
          <cell r="D57">
            <v>6.2459789299279818</v>
          </cell>
          <cell r="E57">
            <v>5.0937256406845668</v>
          </cell>
          <cell r="F57">
            <v>3.5851284986337477</v>
          </cell>
          <cell r="G57">
            <v>2.3961051293780851</v>
          </cell>
          <cell r="H57">
            <v>1.2472617502659022</v>
          </cell>
          <cell r="I57">
            <v>0.18130313318286936</v>
          </cell>
          <cell r="J57">
            <v>0.18129190300510381</v>
          </cell>
          <cell r="K57">
            <v>0.18128140224467787</v>
          </cell>
          <cell r="L57">
            <v>0.1743147660964168</v>
          </cell>
          <cell r="M57">
            <v>0.17371686919453663</v>
          </cell>
        </row>
        <row r="58">
          <cell r="B58">
            <v>1.8458463447670981</v>
          </cell>
          <cell r="C58">
            <v>1.845833353698018</v>
          </cell>
          <cell r="D58">
            <v>1.0146394924794288E-2</v>
          </cell>
          <cell r="E58">
            <v>2.2563429233831167E-3</v>
          </cell>
          <cell r="F58">
            <v>3.1450489485665978E-3</v>
          </cell>
          <cell r="G58">
            <v>5.8055649826043113E-3</v>
          </cell>
          <cell r="H58">
            <v>2.7522281171783979E-3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28.619793296517958</v>
          </cell>
          <cell r="C59">
            <v>23.918250281906332</v>
          </cell>
          <cell r="D59">
            <v>28.97922954116035</v>
          </cell>
          <cell r="E59">
            <v>20.902572087490658</v>
          </cell>
          <cell r="F59">
            <v>10.348869380022212</v>
          </cell>
          <cell r="G59">
            <v>6.2511789574488041</v>
          </cell>
          <cell r="H59">
            <v>3.5526950648913993</v>
          </cell>
          <cell r="I59">
            <v>1.8646241421395393</v>
          </cell>
          <cell r="J59">
            <v>0.57846188627846384</v>
          </cell>
          <cell r="K59">
            <v>0.76756681844962937</v>
          </cell>
          <cell r="L59">
            <v>0.54420078680720985</v>
          </cell>
          <cell r="M59">
            <v>0.46487601422116642</v>
          </cell>
        </row>
        <row r="60">
          <cell r="B60">
            <v>0</v>
          </cell>
          <cell r="C60">
            <v>0</v>
          </cell>
          <cell r="D60">
            <v>4.9493387597936041E-2</v>
          </cell>
          <cell r="E60">
            <v>2.240016466224503E-2</v>
          </cell>
          <cell r="F60">
            <v>3.5492429698910512E-2</v>
          </cell>
          <cell r="G60">
            <v>6.7098051670648723E-2</v>
          </cell>
          <cell r="H60">
            <v>5.0839724461109327E-2</v>
          </cell>
          <cell r="I60">
            <v>7.7024399342598499E-2</v>
          </cell>
          <cell r="J60">
            <v>7.7015342241855231E-2</v>
          </cell>
          <cell r="K60">
            <v>7.6997413651061164E-2</v>
          </cell>
          <cell r="L60">
            <v>7.6974765798911174E-2</v>
          </cell>
          <cell r="M60">
            <v>7.6925922525672569E-2</v>
          </cell>
        </row>
        <row r="61">
          <cell r="B61">
            <v>2.3674250979070752</v>
          </cell>
          <cell r="C61">
            <v>2.3075262272763748</v>
          </cell>
          <cell r="D61">
            <v>2.1574644314132384E-2</v>
          </cell>
          <cell r="E61">
            <v>1.7546772146775161E-3</v>
          </cell>
          <cell r="F61">
            <v>2.2768579903502386E-3</v>
          </cell>
          <cell r="G61">
            <v>4.7318925421311114E-3</v>
          </cell>
          <cell r="H61">
            <v>2.3638744420960501E-3</v>
          </cell>
          <cell r="I61">
            <v>4.05163420850813E-5</v>
          </cell>
          <cell r="J61">
            <v>5.9520222988349932E-5</v>
          </cell>
          <cell r="K61">
            <v>7.2337440116851555E-5</v>
          </cell>
          <cell r="L61">
            <v>7.2820291793705339E-5</v>
          </cell>
          <cell r="M61">
            <v>1.0220892491440865E-4</v>
          </cell>
        </row>
        <row r="62">
          <cell r="B62">
            <v>5.1850768211563691</v>
          </cell>
          <cell r="C62">
            <v>5.5675808203001207</v>
          </cell>
          <cell r="D62">
            <v>5.6974260076749337</v>
          </cell>
          <cell r="E62">
            <v>6.6783423676615739</v>
          </cell>
          <cell r="F62">
            <v>6.5212685494908387</v>
          </cell>
          <cell r="G62">
            <v>7.3685454085976829</v>
          </cell>
          <cell r="H62">
            <v>9.6071118400612807</v>
          </cell>
          <cell r="I62">
            <v>12.473978884491977</v>
          </cell>
          <cell r="J62">
            <v>12.272068273542679</v>
          </cell>
          <cell r="K62">
            <v>12.216768404293351</v>
          </cell>
          <cell r="L62">
            <v>12.748057819857069</v>
          </cell>
          <cell r="M62">
            <v>12.723939113765745</v>
          </cell>
        </row>
        <row r="63">
          <cell r="B63">
            <v>6.5822941908195682</v>
          </cell>
          <cell r="C63">
            <v>7.0678715909175169</v>
          </cell>
          <cell r="D63">
            <v>6.8712369305996477</v>
          </cell>
          <cell r="E63">
            <v>7.2919225678315431</v>
          </cell>
          <cell r="F63">
            <v>7.0716301373117334</v>
          </cell>
          <cell r="G63">
            <v>7.2198860339558477</v>
          </cell>
          <cell r="H63">
            <v>6.7304310212238043</v>
          </cell>
          <cell r="I63">
            <v>7.6180299003512735</v>
          </cell>
          <cell r="J63">
            <v>7.5515355887250051</v>
          </cell>
          <cell r="K63">
            <v>7.0758304238704071</v>
          </cell>
          <cell r="L63">
            <v>6.0233364664498392</v>
          </cell>
          <cell r="M63">
            <v>6.0019543212485829</v>
          </cell>
        </row>
        <row r="64">
          <cell r="B64">
            <v>5.3111461994586771</v>
          </cell>
          <cell r="C64">
            <v>6.2669546450372238</v>
          </cell>
          <cell r="D64">
            <v>5.8342102203782593</v>
          </cell>
          <cell r="E64">
            <v>6.8492679957329452</v>
          </cell>
          <cell r="F64">
            <v>6.8434836610614331</v>
          </cell>
          <cell r="G64">
            <v>6.7631830128326831</v>
          </cell>
          <cell r="H64">
            <v>5.1009402829345634</v>
          </cell>
          <cell r="I64">
            <v>5.1241750175039984</v>
          </cell>
          <cell r="J64">
            <v>5.0749433875758472</v>
          </cell>
          <cell r="K64">
            <v>6.6862974009424345</v>
          </cell>
          <cell r="L64">
            <v>5.0473753529141341</v>
          </cell>
          <cell r="M64">
            <v>5.0277563703983841</v>
          </cell>
        </row>
        <row r="65">
          <cell r="B65">
            <v>0.46155235512352488</v>
          </cell>
          <cell r="C65">
            <v>0.54459439376402774</v>
          </cell>
          <cell r="D65">
            <v>0.54459444391123824</v>
          </cell>
          <cell r="E65">
            <v>0.54531581947609375</v>
          </cell>
          <cell r="F65">
            <v>0.54578970210163813</v>
          </cell>
          <cell r="G65">
            <v>0.54581623325401118</v>
          </cell>
          <cell r="H65">
            <v>0.54582478370634469</v>
          </cell>
          <cell r="I65">
            <v>0.54583078112066752</v>
          </cell>
          <cell r="J65">
            <v>0.54583509471481617</v>
          </cell>
          <cell r="K65">
            <v>0.54584919875767102</v>
          </cell>
          <cell r="L65">
            <v>0.54586036864057519</v>
          </cell>
          <cell r="M65">
            <v>0.54603986660462955</v>
          </cell>
        </row>
        <row r="66">
          <cell r="B66">
            <v>4.1173902161113771</v>
          </cell>
          <cell r="C66">
            <v>4.2663388191144724</v>
          </cell>
          <cell r="D66">
            <v>2.9611807402864576</v>
          </cell>
          <cell r="E66">
            <v>2.9280808300116976</v>
          </cell>
          <cell r="F66">
            <v>2.8949858185225534</v>
          </cell>
          <cell r="G66">
            <v>2.8804828152699442</v>
          </cell>
          <cell r="H66">
            <v>2.9088836099162139</v>
          </cell>
          <cell r="I66">
            <v>3.2773437501041461E-2</v>
          </cell>
          <cell r="J66">
            <v>5.874759207073363E-3</v>
          </cell>
          <cell r="K66">
            <v>5.1327680867591591E-3</v>
          </cell>
          <cell r="L66">
            <v>2.0479934526744323E-3</v>
          </cell>
          <cell r="M66">
            <v>1.0323420397696378E-3</v>
          </cell>
        </row>
        <row r="67">
          <cell r="B67">
            <v>6.7641936992336602E-2</v>
          </cell>
          <cell r="C67">
            <v>8.5502725731978799E-2</v>
          </cell>
          <cell r="D67">
            <v>8.4023695628035647E-2</v>
          </cell>
          <cell r="E67">
            <v>8.5767691947240224E-2</v>
          </cell>
          <cell r="F67">
            <v>3.3483683759700851E-2</v>
          </cell>
          <cell r="G67">
            <v>8.4443874720632348E-2</v>
          </cell>
          <cell r="H67">
            <v>8.1456257560160089E-2</v>
          </cell>
          <cell r="I67">
            <v>8.9617955041260577E-2</v>
          </cell>
          <cell r="J67">
            <v>2.1369965098640861E-2</v>
          </cell>
          <cell r="K67">
            <v>9.1559179699078012E-3</v>
          </cell>
          <cell r="L67">
            <v>3.7344230279133988E-3</v>
          </cell>
          <cell r="M67">
            <v>6.272694400984595E-3</v>
          </cell>
        </row>
        <row r="68">
          <cell r="B68">
            <v>0.31053565930299143</v>
          </cell>
          <cell r="C68">
            <v>0.39254310851682872</v>
          </cell>
          <cell r="D68">
            <v>0.91210904877833698</v>
          </cell>
          <cell r="E68">
            <v>2.9990343957255905</v>
          </cell>
          <cell r="F68">
            <v>2.9990751224611882</v>
          </cell>
          <cell r="G68">
            <v>2.9990856334614424</v>
          </cell>
          <cell r="H68">
            <v>3.0180693666854679</v>
          </cell>
          <cell r="I68">
            <v>3.0370530186250186</v>
          </cell>
          <cell r="J68">
            <v>3.0370644575960215</v>
          </cell>
          <cell r="K68">
            <v>3.037069145729995</v>
          </cell>
          <cell r="L68">
            <v>3.0370833969306217</v>
          </cell>
          <cell r="M68">
            <v>3.0371741081796326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5.4964005368185322</v>
          </cell>
          <cell r="G69">
            <v>6.4270697050207213</v>
          </cell>
          <cell r="H69">
            <v>6.4273971134146866</v>
          </cell>
          <cell r="I69">
            <v>6.50099361782366</v>
          </cell>
          <cell r="J69">
            <v>7.9768487550608462</v>
          </cell>
          <cell r="K69">
            <v>8.7028728932363304</v>
          </cell>
          <cell r="L69">
            <v>8.7029329727140698</v>
          </cell>
          <cell r="M69">
            <v>8.703103486993486</v>
          </cell>
        </row>
        <row r="70">
          <cell r="B70">
            <v>0</v>
          </cell>
          <cell r="C70">
            <v>4.0436134011470273</v>
          </cell>
          <cell r="D70">
            <v>4.0437166268898066</v>
          </cell>
          <cell r="E70">
            <v>4.2617238478248378</v>
          </cell>
          <cell r="F70">
            <v>10.164249508382161</v>
          </cell>
          <cell r="G70">
            <v>12.175561804328149</v>
          </cell>
          <cell r="H70">
            <v>14.611237955718517</v>
          </cell>
          <cell r="I70">
            <v>14.649546065815763</v>
          </cell>
          <cell r="J70">
            <v>14.649728309133735</v>
          </cell>
          <cell r="K70">
            <v>14.655054555234232</v>
          </cell>
          <cell r="L70">
            <v>14.655069386339497</v>
          </cell>
          <cell r="M70">
            <v>14.65515659037289</v>
          </cell>
        </row>
        <row r="71">
          <cell r="B71">
            <v>72.708538291916469</v>
          </cell>
          <cell r="C71">
            <v>74.353496635909096</v>
          </cell>
          <cell r="D71">
            <v>76.148234331723884</v>
          </cell>
          <cell r="E71">
            <v>77.135238134504746</v>
          </cell>
          <cell r="F71">
            <v>77.724538574743406</v>
          </cell>
          <cell r="G71">
            <v>78.271186434446804</v>
          </cell>
          <cell r="H71">
            <v>78.716468568972616</v>
          </cell>
          <cell r="I71">
            <v>78.865051799958991</v>
          </cell>
          <cell r="J71">
            <v>78.642225049248395</v>
          </cell>
          <cell r="K71">
            <v>80.630244656391739</v>
          </cell>
          <cell r="L71">
            <v>78.231423117332753</v>
          </cell>
          <cell r="M71">
            <v>78.08863472639473</v>
          </cell>
        </row>
      </sheetData>
      <sheetData sheetId="71">
        <row r="3">
          <cell r="B3">
            <v>56.994774574912441</v>
          </cell>
          <cell r="C3">
            <v>58.701919511690804</v>
          </cell>
          <cell r="D3">
            <v>61.538307472763648</v>
          </cell>
          <cell r="E3">
            <v>62.069940695049915</v>
          </cell>
          <cell r="F3">
            <v>62.292155265779343</v>
          </cell>
          <cell r="G3">
            <v>62.657538252624505</v>
          </cell>
          <cell r="H3">
            <v>62.134663680317267</v>
          </cell>
          <cell r="I3">
            <v>61.611116445093479</v>
          </cell>
          <cell r="J3">
            <v>62.659228832559634</v>
          </cell>
          <cell r="K3">
            <v>63.514601623238846</v>
          </cell>
          <cell r="L3">
            <v>64.324837633638609</v>
          </cell>
          <cell r="M3">
            <v>65.098081903120658</v>
          </cell>
        </row>
        <row r="6">
          <cell r="B6">
            <v>0</v>
          </cell>
          <cell r="C6">
            <v>9.1172960129131315</v>
          </cell>
          <cell r="D6">
            <v>17.662177367128375</v>
          </cell>
          <cell r="E6">
            <v>17.830076066802899</v>
          </cell>
          <cell r="F6">
            <v>17.830039171402859</v>
          </cell>
          <cell r="G6">
            <v>17.832741540585939</v>
          </cell>
          <cell r="H6">
            <v>21.149643929931507</v>
          </cell>
          <cell r="I6">
            <v>21.692481892822137</v>
          </cell>
          <cell r="J6">
            <v>21.687802939648801</v>
          </cell>
          <cell r="K6">
            <v>21.686841447707639</v>
          </cell>
          <cell r="L6">
            <v>21.686905330223347</v>
          </cell>
          <cell r="M6">
            <v>21.68624215404348</v>
          </cell>
        </row>
        <row r="11">
          <cell r="B11">
            <v>60.950035340642827</v>
          </cell>
          <cell r="C11">
            <v>60.130084850731357</v>
          </cell>
          <cell r="D11">
            <v>65.117399749406019</v>
          </cell>
          <cell r="E11">
            <v>65.419273179527195</v>
          </cell>
          <cell r="F11">
            <v>65.381368685420341</v>
          </cell>
          <cell r="G11">
            <v>65.530476257470397</v>
          </cell>
          <cell r="H11">
            <v>64.774907115517749</v>
          </cell>
          <cell r="I11">
            <v>66.280761588817199</v>
          </cell>
          <cell r="J11">
            <v>68.191033827243203</v>
          </cell>
          <cell r="K11">
            <v>69.743360475398916</v>
          </cell>
          <cell r="L11">
            <v>70.332173647467158</v>
          </cell>
          <cell r="M11">
            <v>71.204463889653624</v>
          </cell>
        </row>
        <row r="12">
          <cell r="B12">
            <v>30.256664173100329</v>
          </cell>
          <cell r="C12">
            <v>25.562824913552276</v>
          </cell>
          <cell r="D12">
            <v>19.176767071087518</v>
          </cell>
          <cell r="E12">
            <v>15.827406988221631</v>
          </cell>
          <cell r="F12">
            <v>8.7391725419924278</v>
          </cell>
          <cell r="G12">
            <v>5.9682118048678587</v>
          </cell>
          <cell r="H12">
            <v>3.1580288484315404</v>
          </cell>
          <cell r="I12">
            <v>1.3635529906764214E-5</v>
          </cell>
          <cell r="J12">
            <v>4.6664654800470362E-5</v>
          </cell>
          <cell r="K12">
            <v>5.3130974334070525E-5</v>
          </cell>
          <cell r="L12">
            <v>5.6162902918302051E-5</v>
          </cell>
          <cell r="M12">
            <v>8.3248276306979629E-5</v>
          </cell>
        </row>
        <row r="13">
          <cell r="B13">
            <v>0</v>
          </cell>
          <cell r="C13">
            <v>0</v>
          </cell>
          <cell r="D13">
            <v>1.0603905040168241E-5</v>
          </cell>
          <cell r="E13">
            <v>6.5450336141236322E-4</v>
          </cell>
          <cell r="F13">
            <v>3.3766087575873936E-3</v>
          </cell>
          <cell r="G13">
            <v>2.1049266766149668E-3</v>
          </cell>
          <cell r="H13">
            <v>2.759408420371953E-3</v>
          </cell>
          <cell r="I13">
            <v>0.86613117947791041</v>
          </cell>
          <cell r="J13">
            <v>0.85305617619016283</v>
          </cell>
          <cell r="K13">
            <v>0.85920774416907308</v>
          </cell>
          <cell r="L13">
            <v>0.85953325115056634</v>
          </cell>
          <cell r="M13">
            <v>0.85953485494733961</v>
          </cell>
        </row>
        <row r="14">
          <cell r="B14">
            <v>25.264572647184689</v>
          </cell>
          <cell r="C14">
            <v>23.915578154118002</v>
          </cell>
          <cell r="D14">
            <v>22.100502568326302</v>
          </cell>
          <cell r="E14">
            <v>22.513881882913907</v>
          </cell>
          <cell r="F14">
            <v>22.793679606386522</v>
          </cell>
          <cell r="G14">
            <v>18.684869457249079</v>
          </cell>
          <cell r="H14">
            <v>6.0857616295295873</v>
          </cell>
          <cell r="I14">
            <v>2.9722197759450979</v>
          </cell>
          <cell r="J14">
            <v>2.9283918993783384</v>
          </cell>
          <cell r="K14">
            <v>2.8039868063084179</v>
          </cell>
          <cell r="L14">
            <v>2.8988836219825154</v>
          </cell>
          <cell r="M14">
            <v>2.9224176814517451</v>
          </cell>
        </row>
        <row r="15">
          <cell r="B15">
            <v>0.28414041709876109</v>
          </cell>
          <cell r="C15">
            <v>2.8342174290945774</v>
          </cell>
          <cell r="D15">
            <v>5.6126258995921876E-3</v>
          </cell>
          <cell r="E15">
            <v>1.6359470981748723E-3</v>
          </cell>
          <cell r="F15">
            <v>2.1462062044012185E-3</v>
          </cell>
          <cell r="G15">
            <v>9.1599888260423271E-2</v>
          </cell>
          <cell r="H15">
            <v>0.36704013935649249</v>
          </cell>
          <cell r="I15">
            <v>1.8029140923341749</v>
          </cell>
          <cell r="J15">
            <v>1.7366290619433291</v>
          </cell>
          <cell r="K15">
            <v>1.738759629833293</v>
          </cell>
          <cell r="L15">
            <v>1.7455268820625052</v>
          </cell>
          <cell r="M15">
            <v>1.719768101778697</v>
          </cell>
        </row>
        <row r="16">
          <cell r="B16">
            <v>1.4023050582100141</v>
          </cell>
          <cell r="C16">
            <v>1.5372513583935756</v>
          </cell>
          <cell r="D16">
            <v>1.2508625220840937</v>
          </cell>
          <cell r="E16">
            <v>1.3912694511129544</v>
          </cell>
          <cell r="F16">
            <v>1.8262681012550439</v>
          </cell>
          <cell r="G16">
            <v>3.6562750894993883</v>
          </cell>
          <cell r="H16">
            <v>3.6656786765724587</v>
          </cell>
          <cell r="I16">
            <v>3.6610911616975499</v>
          </cell>
          <cell r="J16">
            <v>3.6541493831488725</v>
          </cell>
          <cell r="K16">
            <v>3.6535993867219929</v>
          </cell>
          <cell r="L16">
            <v>4.0218252398755476</v>
          </cell>
          <cell r="M16">
            <v>4.0246597951350171</v>
          </cell>
        </row>
        <row r="17">
          <cell r="B17">
            <v>7.7269575783222884</v>
          </cell>
          <cell r="C17">
            <v>8.369765754225245</v>
          </cell>
          <cell r="D17">
            <v>8.36552939105324</v>
          </cell>
          <cell r="E17">
            <v>8.1805602223892375</v>
          </cell>
          <cell r="F17">
            <v>7.8680911144087933</v>
          </cell>
          <cell r="G17">
            <v>7.557514143006661</v>
          </cell>
          <cell r="H17">
            <v>8.5328222294449247</v>
          </cell>
          <cell r="I17">
            <v>8.5218860490473052</v>
          </cell>
          <cell r="J17">
            <v>9.0772470595146491</v>
          </cell>
          <cell r="K17">
            <v>8.981568882511203</v>
          </cell>
          <cell r="L17">
            <v>8.9942953725384154</v>
          </cell>
          <cell r="M17">
            <v>8.9237320929580974</v>
          </cell>
        </row>
        <row r="19">
          <cell r="B19">
            <v>0.62700773220606276</v>
          </cell>
          <cell r="C19">
            <v>0.68734565155025651</v>
          </cell>
          <cell r="D19">
            <v>0.68521089789396905</v>
          </cell>
          <cell r="E19">
            <v>0.68811487394342208</v>
          </cell>
          <cell r="F19">
            <v>3.4182146930413837</v>
          </cell>
          <cell r="G19">
            <v>5.7503820118885693</v>
          </cell>
          <cell r="H19">
            <v>6.9188484394176761</v>
          </cell>
          <cell r="I19">
            <v>6.920403625743651</v>
          </cell>
          <cell r="J19">
            <v>6.0109452986349705</v>
          </cell>
          <cell r="K19">
            <v>5.6816325441351259</v>
          </cell>
          <cell r="L19">
            <v>6.2091609141934869</v>
          </cell>
          <cell r="M19">
            <v>5.3246273944723637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0.62496024102083914</v>
          </cell>
          <cell r="F20">
            <v>0.46624554843677918</v>
          </cell>
          <cell r="G20">
            <v>0.80185033047795329</v>
          </cell>
          <cell r="H20">
            <v>0.18035940390621169</v>
          </cell>
          <cell r="I20">
            <v>0.30843620408266914</v>
          </cell>
          <cell r="J20">
            <v>1.8027022586685759</v>
          </cell>
          <cell r="K20">
            <v>1.7330630965070031</v>
          </cell>
          <cell r="L20">
            <v>1.7816336598959701</v>
          </cell>
          <cell r="M20">
            <v>1.7054377980361934</v>
          </cell>
        </row>
        <row r="21">
          <cell r="B21">
            <v>2.9295953563806849</v>
          </cell>
          <cell r="C21">
            <v>3.1924652298413525</v>
          </cell>
          <cell r="D21">
            <v>3.3628517589173361</v>
          </cell>
          <cell r="E21">
            <v>3.6705449633973117</v>
          </cell>
          <cell r="F21">
            <v>3.9819487459966574</v>
          </cell>
          <cell r="G21">
            <v>4.3221877967509528</v>
          </cell>
          <cell r="H21">
            <v>4.7099201782586073</v>
          </cell>
          <cell r="I21">
            <v>11.258663565149268</v>
          </cell>
          <cell r="J21">
            <v>12.152557906699739</v>
          </cell>
          <cell r="K21">
            <v>13.041936899220993</v>
          </cell>
          <cell r="L21">
            <v>14.082943740893302</v>
          </cell>
          <cell r="M21">
            <v>15.181742083225688</v>
          </cell>
        </row>
        <row r="28">
          <cell r="B28">
            <v>3.9552607657303884</v>
          </cell>
          <cell r="C28">
            <v>1.428165339040556</v>
          </cell>
          <cell r="D28">
            <v>3.579092276642367</v>
          </cell>
          <cell r="E28">
            <v>3.3493324844772796</v>
          </cell>
          <cell r="F28">
            <v>3.089213419641005</v>
          </cell>
          <cell r="G28">
            <v>2.8729380048458899</v>
          </cell>
          <cell r="H28">
            <v>2.640243435200476</v>
          </cell>
          <cell r="I28">
            <v>4.6696451437237272</v>
          </cell>
          <cell r="J28">
            <v>5.5318049946835712</v>
          </cell>
          <cell r="K28">
            <v>6.2287588521600696</v>
          </cell>
          <cell r="L28">
            <v>6.0073360138285521</v>
          </cell>
          <cell r="M28">
            <v>6.1063819865329672</v>
          </cell>
        </row>
        <row r="47">
          <cell r="B47">
            <v>4.2612296092809965</v>
          </cell>
          <cell r="C47">
            <v>4.6176729217348154</v>
          </cell>
          <cell r="D47">
            <v>4.8158659802653636</v>
          </cell>
          <cell r="E47">
            <v>5.1914512873284355</v>
          </cell>
          <cell r="F47">
            <v>5.4878650777020681</v>
          </cell>
          <cell r="G47">
            <v>5.8172151564628383</v>
          </cell>
          <cell r="H47">
            <v>6.2860322117875942</v>
          </cell>
          <cell r="I47">
            <v>15.047824557076121</v>
          </cell>
          <cell r="J47">
            <v>16.34631263462586</v>
          </cell>
          <cell r="K47">
            <v>17.325603466565056</v>
          </cell>
          <cell r="L47">
            <v>18.853054963047473</v>
          </cell>
          <cell r="M47">
            <v>20.368822651101436</v>
          </cell>
        </row>
        <row r="48">
          <cell r="B48">
            <v>24.843094357815232</v>
          </cell>
          <cell r="C48">
            <v>21.030646724404242</v>
          </cell>
          <cell r="D48">
            <v>15.823587237767777</v>
          </cell>
          <cell r="E48">
            <v>13.124753959604744</v>
          </cell>
          <cell r="F48">
            <v>7.2856379587345499</v>
          </cell>
          <cell r="G48">
            <v>5.000140262668495</v>
          </cell>
          <cell r="H48">
            <v>2.647160165113478</v>
          </cell>
          <cell r="I48">
            <v>0.72539628256904565</v>
          </cell>
          <cell r="J48">
            <v>0.71447362920765656</v>
          </cell>
          <cell r="K48">
            <v>0.71963098293260186</v>
          </cell>
          <cell r="L48">
            <v>0.719906134269793</v>
          </cell>
          <cell r="M48">
            <v>0.7199301614498036</v>
          </cell>
        </row>
        <row r="49">
          <cell r="B49">
            <v>24.189738965119471</v>
          </cell>
          <cell r="C49">
            <v>25.326934116020439</v>
          </cell>
          <cell r="D49">
            <v>20.924133595374833</v>
          </cell>
          <cell r="E49">
            <v>21.50729667532843</v>
          </cell>
          <cell r="F49">
            <v>21.643698903527788</v>
          </cell>
          <cell r="G49">
            <v>17.869729185800235</v>
          </cell>
          <cell r="H49">
            <v>6.0499968503751971</v>
          </cell>
          <cell r="I49">
            <v>4.428327460355785</v>
          </cell>
          <cell r="J49">
            <v>4.4692298691914463</v>
          </cell>
          <cell r="K49">
            <v>4.2039134156018871</v>
          </cell>
          <cell r="L49">
            <v>4.3561582564025612</v>
          </cell>
          <cell r="M49">
            <v>4.388483589146051</v>
          </cell>
        </row>
        <row r="50">
          <cell r="B50">
            <v>0</v>
          </cell>
          <cell r="C50">
            <v>0</v>
          </cell>
          <cell r="D50">
            <v>1.2807581520536274E-2</v>
          </cell>
          <cell r="E50">
            <v>1.1751799593818363E-2</v>
          </cell>
          <cell r="F50">
            <v>0.11844977276352302</v>
          </cell>
          <cell r="G50">
            <v>0.22506034215519599</v>
          </cell>
          <cell r="H50">
            <v>0.2234841087198392</v>
          </cell>
          <cell r="I50">
            <v>0.30422474425972551</v>
          </cell>
          <cell r="J50">
            <v>0.19220843836246204</v>
          </cell>
          <cell r="K50">
            <v>0.49109555187075216</v>
          </cell>
          <cell r="L50">
            <v>0.34060889946638606</v>
          </cell>
          <cell r="M50">
            <v>0.30839835617512956</v>
          </cell>
        </row>
        <row r="51">
          <cell r="B51">
            <v>2.0957629148242187</v>
          </cell>
          <cell r="C51">
            <v>2.2701076702900722</v>
          </cell>
          <cell r="D51">
            <v>2.2659049579920003</v>
          </cell>
          <cell r="E51">
            <v>2.0827805734888325</v>
          </cell>
          <cell r="F51">
            <v>1.7734107690383805</v>
          </cell>
          <cell r="G51">
            <v>1.2915047563743134</v>
          </cell>
          <cell r="H51">
            <v>0.76215868963667477</v>
          </cell>
          <cell r="I51">
            <v>0.74714961319404738</v>
          </cell>
          <cell r="J51">
            <v>0.76364990111214182</v>
          </cell>
          <cell r="K51">
            <v>0.66885570796655791</v>
          </cell>
          <cell r="L51">
            <v>0.68142326647518126</v>
          </cell>
          <cell r="M51">
            <v>0.61145306912065933</v>
          </cell>
        </row>
        <row r="52">
          <cell r="B52">
            <v>5.5539250877148438</v>
          </cell>
          <cell r="C52">
            <v>6.0159604263929216</v>
          </cell>
          <cell r="D52">
            <v>6.0159691391507035</v>
          </cell>
          <cell r="E52">
            <v>6.0159740466765168</v>
          </cell>
          <cell r="F52">
            <v>6.0159994342263303</v>
          </cell>
          <cell r="G52">
            <v>6.1904342452022814</v>
          </cell>
          <cell r="H52">
            <v>7.6853353175138004</v>
          </cell>
          <cell r="I52">
            <v>7.6895175753627836</v>
          </cell>
          <cell r="J52">
            <v>8.222824687807357</v>
          </cell>
          <cell r="K52">
            <v>8.2228974857195301</v>
          </cell>
          <cell r="L52">
            <v>8.2229291523378407</v>
          </cell>
          <cell r="M52">
            <v>8.2230417029078673</v>
          </cell>
        </row>
        <row r="53">
          <cell r="B53">
            <v>6.1735693265355582</v>
          </cell>
          <cell r="C53">
            <v>6.0643679068994638</v>
          </cell>
          <cell r="D53">
            <v>6.117836979184764</v>
          </cell>
          <cell r="E53">
            <v>6.0383669451922737</v>
          </cell>
          <cell r="F53">
            <v>7.4678980319975077</v>
          </cell>
          <cell r="G53">
            <v>8.3139427012078357</v>
          </cell>
          <cell r="H53">
            <v>16.047896747281737</v>
          </cell>
          <cell r="I53">
            <v>5.8662774588468087</v>
          </cell>
          <cell r="J53">
            <v>2.8380385974955145</v>
          </cell>
          <cell r="K53">
            <v>2.2133648558044494</v>
          </cell>
          <cell r="L53">
            <v>0.37916304325998912</v>
          </cell>
          <cell r="M53">
            <v>0.57193206390953233</v>
          </cell>
        </row>
        <row r="54">
          <cell r="B54">
            <v>1.8770947947080707</v>
          </cell>
          <cell r="C54">
            <v>2.1601067353576582</v>
          </cell>
          <cell r="D54">
            <v>1.8085164293558762</v>
          </cell>
          <cell r="E54">
            <v>1.9595748556328947</v>
          </cell>
          <cell r="F54">
            <v>2.0727323347133688</v>
          </cell>
          <cell r="G54">
            <v>2.1981552780822735</v>
          </cell>
          <cell r="H54">
            <v>2.165979431422298</v>
          </cell>
          <cell r="I54">
            <v>3.0565529621865064</v>
          </cell>
          <cell r="J54">
            <v>2.1785630034636938</v>
          </cell>
          <cell r="K54">
            <v>2.1959940312830066</v>
          </cell>
          <cell r="L54">
            <v>2.1951371419745209</v>
          </cell>
          <cell r="M54">
            <v>2.1951623091436212</v>
          </cell>
        </row>
        <row r="55">
          <cell r="B55">
            <v>0.62700773220606276</v>
          </cell>
          <cell r="C55">
            <v>0.68734565155025651</v>
          </cell>
          <cell r="D55">
            <v>0.68521089789396905</v>
          </cell>
          <cell r="E55">
            <v>0.68811487394342208</v>
          </cell>
          <cell r="F55">
            <v>3.4182146930413837</v>
          </cell>
          <cell r="G55">
            <v>5.7503820118885693</v>
          </cell>
          <cell r="H55">
            <v>6.9188484394176761</v>
          </cell>
          <cell r="I55">
            <v>6.920403625743651</v>
          </cell>
          <cell r="J55">
            <v>6.0109452986349705</v>
          </cell>
          <cell r="K55">
            <v>5.6816325441351259</v>
          </cell>
          <cell r="L55">
            <v>6.2091609141934869</v>
          </cell>
          <cell r="M55">
            <v>5.3246273944723637</v>
          </cell>
        </row>
        <row r="56">
          <cell r="B56">
            <v>1.2230904717707731</v>
          </cell>
          <cell r="C56">
            <v>1.340790634790876</v>
          </cell>
          <cell r="D56">
            <v>1.091002291761747</v>
          </cell>
          <cell r="E56">
            <v>1.2134652152607199</v>
          </cell>
          <cell r="F56">
            <v>1.5928710379146485</v>
          </cell>
          <cell r="G56">
            <v>3.1890031330613673</v>
          </cell>
          <cell r="H56">
            <v>3.1972049417064969</v>
          </cell>
          <cell r="I56">
            <v>3.193203711232603</v>
          </cell>
          <cell r="J56">
            <v>3.1871490919824441</v>
          </cell>
          <cell r="K56">
            <v>3.1866693850989223</v>
          </cell>
          <cell r="L56">
            <v>3.5078359742194531</v>
          </cell>
          <cell r="M56">
            <v>3.5103082733167636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0.39685063596114889</v>
          </cell>
          <cell r="F57">
            <v>0.32762383000883827</v>
          </cell>
          <cell r="G57">
            <v>0.56853817068137225</v>
          </cell>
          <cell r="H57">
            <v>0.1350227913932403</v>
          </cell>
          <cell r="I57">
            <v>0.25850548498095227</v>
          </cell>
          <cell r="J57">
            <v>1.5746477193964625</v>
          </cell>
          <cell r="K57">
            <v>1.534140738226871</v>
          </cell>
          <cell r="L57">
            <v>1.5866314491517395</v>
          </cell>
          <cell r="M57">
            <v>1.4934328134810453</v>
          </cell>
        </row>
        <row r="58">
          <cell r="B58">
            <v>0</v>
          </cell>
          <cell r="C58">
            <v>9.1172960129131315</v>
          </cell>
          <cell r="D58">
            <v>17.662177367128375</v>
          </cell>
          <cell r="E58">
            <v>17.830076066802899</v>
          </cell>
          <cell r="F58">
            <v>17.830039171402859</v>
          </cell>
          <cell r="G58">
            <v>17.832741540585939</v>
          </cell>
          <cell r="H58">
            <v>21.149643929931507</v>
          </cell>
          <cell r="I58">
            <v>21.692481892822137</v>
          </cell>
          <cell r="J58">
            <v>21.687802939648801</v>
          </cell>
          <cell r="K58">
            <v>21.686841447707639</v>
          </cell>
          <cell r="L58">
            <v>21.686905330223347</v>
          </cell>
          <cell r="M58">
            <v>21.68624215404348</v>
          </cell>
        </row>
        <row r="59">
          <cell r="B59">
            <v>73.238572452932686</v>
          </cell>
          <cell r="C59">
            <v>78.63393504749348</v>
          </cell>
          <cell r="D59">
            <v>79.170522617055425</v>
          </cell>
          <cell r="E59">
            <v>77.746209353314796</v>
          </cell>
          <cell r="F59">
            <v>76.451106911080501</v>
          </cell>
          <cell r="G59">
            <v>75.425326383384871</v>
          </cell>
          <cell r="H59">
            <v>74.157130420357944</v>
          </cell>
          <cell r="I59">
            <v>70.604072115898688</v>
          </cell>
          <cell r="J59">
            <v>69.35448239722173</v>
          </cell>
          <cell r="K59">
            <v>69.716559655823218</v>
          </cell>
          <cell r="L59">
            <v>69.732619997397023</v>
          </cell>
          <cell r="M59">
            <v>70.110691762698721</v>
          </cell>
        </row>
      </sheetData>
      <sheetData sheetId="72">
        <row r="3">
          <cell r="B3">
            <v>44.576930522734507</v>
          </cell>
          <cell r="C3">
            <v>44.827363119348796</v>
          </cell>
          <cell r="D3">
            <v>44.633515647656289</v>
          </cell>
          <cell r="E3">
            <v>44.838297405920464</v>
          </cell>
          <cell r="F3">
            <v>45.030111128299239</v>
          </cell>
          <cell r="G3">
            <v>45.051891348038133</v>
          </cell>
          <cell r="H3">
            <v>44.873491527299961</v>
          </cell>
          <cell r="I3">
            <v>44.932112978708837</v>
          </cell>
          <cell r="J3">
            <v>45.475864165669265</v>
          </cell>
          <cell r="K3">
            <v>45.85954316763079</v>
          </cell>
          <cell r="L3">
            <v>46.272818498880241</v>
          </cell>
          <cell r="M3">
            <v>46.28900191762537</v>
          </cell>
        </row>
        <row r="10">
          <cell r="B10">
            <v>2.1229075898960805</v>
          </cell>
          <cell r="C10">
            <v>5.7212052948826919</v>
          </cell>
          <cell r="D10">
            <v>5.7245292777585037</v>
          </cell>
          <cell r="E10">
            <v>5.7271992826579714</v>
          </cell>
          <cell r="F10">
            <v>15.541278396475757</v>
          </cell>
          <cell r="G10">
            <v>22.749743477052995</v>
          </cell>
          <cell r="H10">
            <v>22.749921335946375</v>
          </cell>
          <cell r="I10">
            <v>22.751367537016499</v>
          </cell>
          <cell r="J10">
            <v>22.737600676689407</v>
          </cell>
          <cell r="K10">
            <v>22.737494163115873</v>
          </cell>
          <cell r="L10">
            <v>20.136701471257918</v>
          </cell>
          <cell r="M10">
            <v>15.318732039616975</v>
          </cell>
        </row>
        <row r="15">
          <cell r="B15">
            <v>69.470134069212719</v>
          </cell>
          <cell r="C15">
            <v>70.017459587450261</v>
          </cell>
          <cell r="D15">
            <v>68.945074872035534</v>
          </cell>
          <cell r="E15">
            <v>69.495594222430952</v>
          </cell>
          <cell r="F15">
            <v>70.084312544233214</v>
          </cell>
          <cell r="G15">
            <v>72.836499598786162</v>
          </cell>
          <cell r="H15">
            <v>71.840853778930921</v>
          </cell>
          <cell r="I15">
            <v>73.223298578619477</v>
          </cell>
          <cell r="J15">
            <v>75.117781774937612</v>
          </cell>
          <cell r="K15">
            <v>77.243120115108468</v>
          </cell>
          <cell r="L15">
            <v>78.955210749873004</v>
          </cell>
          <cell r="M15">
            <v>75.493214551764922</v>
          </cell>
        </row>
        <row r="16">
          <cell r="B16">
            <v>60.231906257655012</v>
          </cell>
          <cell r="C16">
            <v>51.32008058096811</v>
          </cell>
          <cell r="D16">
            <v>47.888819204954054</v>
          </cell>
          <cell r="E16">
            <v>39.209058734163108</v>
          </cell>
          <cell r="F16">
            <v>13.263090456644422</v>
          </cell>
          <cell r="G16">
            <v>3.45512402153045E-2</v>
          </cell>
          <cell r="H16">
            <v>2.8095229945530879E-2</v>
          </cell>
          <cell r="I16">
            <v>1.4137354499327741E-5</v>
          </cell>
          <cell r="J16">
            <v>4.7425747393490989E-5</v>
          </cell>
          <cell r="K16">
            <v>5.3327154627874205E-5</v>
          </cell>
          <cell r="L16">
            <v>5.7375237340932158E-5</v>
          </cell>
          <cell r="M16">
            <v>8.4828334724297184E-5</v>
          </cell>
        </row>
        <row r="17">
          <cell r="B17">
            <v>0</v>
          </cell>
          <cell r="C17">
            <v>0</v>
          </cell>
          <cell r="D17">
            <v>1.0632334408383957E-5</v>
          </cell>
          <cell r="E17">
            <v>6.559082889953297E-4</v>
          </cell>
          <cell r="F17">
            <v>3.3692511515788504E-3</v>
          </cell>
          <cell r="G17">
            <v>1.4788905381558288E-3</v>
          </cell>
          <cell r="H17">
            <v>2.3294764739292171E-3</v>
          </cell>
          <cell r="I17">
            <v>2.5523529734795058E-2</v>
          </cell>
          <cell r="J17">
            <v>2.4890628662498492E-2</v>
          </cell>
          <cell r="K17">
            <v>2.2370847574919896E-2</v>
          </cell>
          <cell r="L17">
            <v>2.2460572628024117E-2</v>
          </cell>
          <cell r="M17">
            <v>2.1408614451284017E-2</v>
          </cell>
        </row>
        <row r="18">
          <cell r="B18">
            <v>46.696297057616079</v>
          </cell>
          <cell r="C18">
            <v>48.089051490298132</v>
          </cell>
          <cell r="D18">
            <v>52.359637054127987</v>
          </cell>
          <cell r="E18">
            <v>52.154323870397249</v>
          </cell>
          <cell r="F18">
            <v>45.622677256564366</v>
          </cell>
          <cell r="G18">
            <v>28.601697227600141</v>
          </cell>
          <cell r="H18">
            <v>19.661413513774491</v>
          </cell>
          <cell r="I18">
            <v>8.785838862808701</v>
          </cell>
          <cell r="J18">
            <v>7.0777427096540899</v>
          </cell>
          <cell r="K18">
            <v>6.5805652464781419</v>
          </cell>
          <cell r="L18">
            <v>6.6471774833314399</v>
          </cell>
          <cell r="M18">
            <v>5.2770361885344927</v>
          </cell>
        </row>
        <row r="19">
          <cell r="B19">
            <v>0.30569773918851512</v>
          </cell>
          <cell r="C19">
            <v>9.7250614555792186E-3</v>
          </cell>
          <cell r="D19">
            <v>9.6395202498430078E-3</v>
          </cell>
          <cell r="E19">
            <v>9.6215894248861955E-3</v>
          </cell>
          <cell r="F19">
            <v>9.6239996603490006E-3</v>
          </cell>
          <cell r="G19">
            <v>0.1044978263188802</v>
          </cell>
          <cell r="H19">
            <v>0.82481461744253182</v>
          </cell>
          <cell r="I19">
            <v>3.0441513849125665</v>
          </cell>
          <cell r="J19">
            <v>2.9462713990269944</v>
          </cell>
          <cell r="K19">
            <v>2.8425625400633705</v>
          </cell>
          <cell r="L19">
            <v>2.8027936537362819</v>
          </cell>
          <cell r="M19">
            <v>2.6627421902190278</v>
          </cell>
        </row>
        <row r="20">
          <cell r="B20">
            <v>0.10003304309238337</v>
          </cell>
          <cell r="C20">
            <v>0.10003157196884091</v>
          </cell>
          <cell r="D20">
            <v>1.2698277895702407E-2</v>
          </cell>
          <cell r="E20">
            <v>6.3753926779450531E-3</v>
          </cell>
          <cell r="F20">
            <v>2.4384823531523239E-3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6.4727253602115589</v>
          </cell>
          <cell r="C21">
            <v>9.6733615691782138</v>
          </cell>
          <cell r="D21">
            <v>9.8619440968291343</v>
          </cell>
          <cell r="E21">
            <v>7.2372400726934814</v>
          </cell>
          <cell r="F21">
            <v>8.7118567221056438</v>
          </cell>
          <cell r="G21">
            <v>9.3195440697191838</v>
          </cell>
          <cell r="H21">
            <v>9.25403739194984</v>
          </cell>
          <cell r="I21">
            <v>9.6470777670426457</v>
          </cell>
          <cell r="J21">
            <v>9.5207053048814689</v>
          </cell>
          <cell r="K21">
            <v>8.6143205690271785</v>
          </cell>
          <cell r="L21">
            <v>10.014061293901692</v>
          </cell>
          <cell r="M21">
            <v>8.4481579588956635</v>
          </cell>
        </row>
        <row r="22">
          <cell r="B22">
            <v>16.991395018737176</v>
          </cell>
          <cell r="C22">
            <v>19.689696442662605</v>
          </cell>
          <cell r="D22">
            <v>17.369072637027305</v>
          </cell>
          <cell r="E22">
            <v>15.171896354288602</v>
          </cell>
          <cell r="F22">
            <v>12.949281085889162</v>
          </cell>
          <cell r="G22">
            <v>12.055431128222025</v>
          </cell>
          <cell r="H22">
            <v>12.124382799293743</v>
          </cell>
          <cell r="I22">
            <v>13.964868640502869</v>
          </cell>
          <cell r="J22">
            <v>10.976264455290796</v>
          </cell>
          <cell r="K22">
            <v>10.428160670221734</v>
          </cell>
          <cell r="L22">
            <v>8.8008258048789632</v>
          </cell>
          <cell r="M22">
            <v>8.0681853780476711</v>
          </cell>
        </row>
        <row r="23">
          <cell r="B23">
            <v>2.5068388754587905</v>
          </cell>
          <cell r="C23">
            <v>2.928087576468267</v>
          </cell>
          <cell r="D23">
            <v>2.5248578856890207</v>
          </cell>
          <cell r="E23">
            <v>2.5744506606880582</v>
          </cell>
          <cell r="F23">
            <v>2.0345881563956416</v>
          </cell>
          <cell r="G23">
            <v>4.3237718213709115</v>
          </cell>
          <cell r="H23">
            <v>5.5256980051348918</v>
          </cell>
          <cell r="I23">
            <v>7.63533178241022</v>
          </cell>
          <cell r="J23">
            <v>5.4408759885401761</v>
          </cell>
          <cell r="K23">
            <v>0.51002634813855419</v>
          </cell>
          <cell r="L23">
            <v>5.2440566418221373</v>
          </cell>
          <cell r="M23">
            <v>3.4789588244725902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0.20002439297302696</v>
          </cell>
          <cell r="F24">
            <v>0.24179469774947376</v>
          </cell>
          <cell r="G24">
            <v>0.31695766312553425</v>
          </cell>
          <cell r="H24">
            <v>0.11207452817267766</v>
          </cell>
          <cell r="I24">
            <v>8.1826914137618736E-2</v>
          </cell>
          <cell r="J24">
            <v>0.19587857487222016</v>
          </cell>
          <cell r="K24">
            <v>0.20576341339358101</v>
          </cell>
          <cell r="L24">
            <v>0.17877161526066482</v>
          </cell>
          <cell r="M24">
            <v>0.22400361978755301</v>
          </cell>
        </row>
        <row r="25">
          <cell r="B25">
            <v>15.195017089779929</v>
          </cell>
          <cell r="C25">
            <v>18.076475865862644</v>
          </cell>
          <cell r="D25">
            <v>21.042582358742763</v>
          </cell>
          <cell r="E25">
            <v>31.638061558723134</v>
          </cell>
          <cell r="F25">
            <v>49.976320534970796</v>
          </cell>
          <cell r="G25">
            <v>64.462154092573087</v>
          </cell>
          <cell r="H25">
            <v>69.580838931117924</v>
          </cell>
          <cell r="I25">
            <v>72.388375341301042</v>
          </cell>
          <cell r="J25">
            <v>73.395617743494796</v>
          </cell>
          <cell r="K25">
            <v>74.651916890269518</v>
          </cell>
          <cell r="L25">
            <v>72.495301647129565</v>
          </cell>
          <cell r="M25">
            <v>73.850617210297372</v>
          </cell>
        </row>
        <row r="26">
          <cell r="B26">
            <v>217.97004451095216</v>
          </cell>
          <cell r="C26">
            <v>219.90396974631267</v>
          </cell>
          <cell r="D26">
            <v>220.01433653988573</v>
          </cell>
          <cell r="E26">
            <v>217.69730275674942</v>
          </cell>
          <cell r="F26">
            <v>202.89935318771779</v>
          </cell>
          <cell r="G26">
            <v>192.05658355846938</v>
          </cell>
          <cell r="H26">
            <v>188.9545382722365</v>
          </cell>
          <cell r="I26">
            <v>188.79630693882444</v>
          </cell>
          <cell r="J26">
            <v>184.69607600510807</v>
          </cell>
          <cell r="K26">
            <v>181.09885996743009</v>
          </cell>
          <cell r="L26">
            <v>185.1607168377991</v>
          </cell>
          <cell r="M26">
            <v>177.52440936480531</v>
          </cell>
        </row>
        <row r="102">
          <cell r="B102">
            <v>8.908048685749467</v>
          </cell>
          <cell r="C102">
            <v>7.7188631721664063</v>
          </cell>
          <cell r="D102">
            <v>7.0351252977673555</v>
          </cell>
          <cell r="E102">
            <v>5.2410039676117801</v>
          </cell>
          <cell r="F102">
            <v>2.7617311292803284</v>
          </cell>
          <cell r="G102">
            <v>1.7122466346678495</v>
          </cell>
          <cell r="H102">
            <v>1.1332270702484188</v>
          </cell>
          <cell r="I102">
            <v>1.3473650491502038</v>
          </cell>
          <cell r="J102">
            <v>1.7923960996751047</v>
          </cell>
          <cell r="K102">
            <v>2.3703760330040105</v>
          </cell>
          <cell r="L102">
            <v>3.5381326324066831</v>
          </cell>
          <cell r="M102">
            <v>1.3857440593516928</v>
          </cell>
        </row>
        <row r="104">
          <cell r="B104">
            <v>19.060375929704492</v>
          </cell>
          <cell r="C104">
            <v>22.70706645021189</v>
          </cell>
          <cell r="D104">
            <v>25.308574957287828</v>
          </cell>
          <cell r="E104">
            <v>36.887192891358133</v>
          </cell>
          <cell r="F104">
            <v>53.746979170911132</v>
          </cell>
          <cell r="G104">
            <v>69.439975402233145</v>
          </cell>
          <cell r="H104">
            <v>73.082555616938691</v>
          </cell>
          <cell r="I104">
            <v>79.0360130322305</v>
          </cell>
          <cell r="J104">
            <v>79.064880689454128</v>
          </cell>
          <cell r="K104">
            <v>79.067724297301666</v>
          </cell>
          <cell r="L104">
            <v>79.068008386736651</v>
          </cell>
          <cell r="M104">
            <v>79.076789947000947</v>
          </cell>
        </row>
        <row r="105">
          <cell r="B105">
            <v>45.124435761872917</v>
          </cell>
          <cell r="C105">
            <v>38.570589710666042</v>
          </cell>
          <cell r="D105">
            <v>40.764439977386473</v>
          </cell>
          <cell r="E105">
            <v>34.51144532924252</v>
          </cell>
          <cell r="F105">
            <v>11.705998638490511</v>
          </cell>
          <cell r="G105">
            <v>2.8743279178343947E-2</v>
          </cell>
          <cell r="H105">
            <v>2.4116807875570082E-2</v>
          </cell>
          <cell r="I105">
            <v>2.177169164042304E-2</v>
          </cell>
          <cell r="J105">
            <v>1.8868981283452456E-2</v>
          </cell>
          <cell r="K105">
            <v>1.6724116224228598E-2</v>
          </cell>
          <cell r="L105">
            <v>1.6707848645751578E-2</v>
          </cell>
          <cell r="M105">
            <v>1.5896299047685213E-2</v>
          </cell>
        </row>
        <row r="106">
          <cell r="B106">
            <v>36.569961909699288</v>
          </cell>
          <cell r="C106">
            <v>39.16774372132754</v>
          </cell>
          <cell r="D106">
            <v>38.051097019020119</v>
          </cell>
          <cell r="E106">
            <v>38.050571739049722</v>
          </cell>
          <cell r="F106">
            <v>33.128793290155926</v>
          </cell>
          <cell r="G106">
            <v>22.061435272761006</v>
          </cell>
          <cell r="H106">
            <v>13.921612912209161</v>
          </cell>
          <cell r="I106">
            <v>8.3196335939513784</v>
          </cell>
          <cell r="J106">
            <v>6.9169586292417371</v>
          </cell>
          <cell r="K106">
            <v>6.4306569149751605</v>
          </cell>
          <cell r="L106">
            <v>6.4306344607535815</v>
          </cell>
          <cell r="M106">
            <v>5.2230304812011745</v>
          </cell>
        </row>
        <row r="107">
          <cell r="B107">
            <v>0</v>
          </cell>
          <cell r="C107">
            <v>0</v>
          </cell>
          <cell r="D107">
            <v>6.5915220877334424E-2</v>
          </cell>
          <cell r="E107">
            <v>7.0881744826243667E-2</v>
          </cell>
          <cell r="F107">
            <v>4.00563294191765</v>
          </cell>
          <cell r="G107">
            <v>3.9666667410683307</v>
          </cell>
          <cell r="H107">
            <v>6.7613716383984723</v>
          </cell>
          <cell r="I107">
            <v>3.4116376834678928</v>
          </cell>
          <cell r="J107">
            <v>3.4281993475432895</v>
          </cell>
          <cell r="K107">
            <v>3.4256235400798385</v>
          </cell>
          <cell r="L107">
            <v>3.4254693696734022</v>
          </cell>
          <cell r="M107">
            <v>3.424029381443733</v>
          </cell>
        </row>
        <row r="108">
          <cell r="B108">
            <v>7.2023791026516001E-2</v>
          </cell>
          <cell r="C108">
            <v>7.202273181756555E-2</v>
          </cell>
          <cell r="D108">
            <v>9.1427600849057367E-3</v>
          </cell>
          <cell r="E108">
            <v>4.590282728120434E-3</v>
          </cell>
          <cell r="F108">
            <v>1.7557072942696711E-3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7.9846460330154079E-2</v>
          </cell>
          <cell r="C109">
            <v>6.8873123709332976E-3</v>
          </cell>
          <cell r="D109">
            <v>0.35277825469425561</v>
          </cell>
          <cell r="E109">
            <v>0.36648942570264426</v>
          </cell>
          <cell r="F109">
            <v>0.38539377151166154</v>
          </cell>
          <cell r="G109">
            <v>0.38792461663492739</v>
          </cell>
          <cell r="H109">
            <v>0.38790101074247835</v>
          </cell>
          <cell r="I109">
            <v>0.62563813281698011</v>
          </cell>
          <cell r="J109">
            <v>0.66444879781656996</v>
          </cell>
          <cell r="K109">
            <v>0.66462746597976785</v>
          </cell>
          <cell r="L109">
            <v>0.6647696784601288</v>
          </cell>
          <cell r="M109">
            <v>0.6768343897790281</v>
          </cell>
        </row>
        <row r="110">
          <cell r="B110">
            <v>4.6347848836400303</v>
          </cell>
          <cell r="C110">
            <v>7.6930999952301748</v>
          </cell>
          <cell r="D110">
            <v>7.6316445753173143</v>
          </cell>
          <cell r="E110">
            <v>5.4997507716548997</v>
          </cell>
          <cell r="F110">
            <v>6.6842850588225726</v>
          </cell>
          <cell r="G110">
            <v>7.1835059659863854</v>
          </cell>
          <cell r="H110">
            <v>7.1303097598005216</v>
          </cell>
          <cell r="I110">
            <v>7.2206192244526406</v>
          </cell>
          <cell r="J110">
            <v>7.0704514161192824</v>
          </cell>
          <cell r="K110">
            <v>6.3339834881280108</v>
          </cell>
          <cell r="L110">
            <v>7.4767472207867023</v>
          </cell>
          <cell r="M110">
            <v>6.1868854237259825</v>
          </cell>
        </row>
        <row r="111">
          <cell r="B111">
            <v>9.1311194233234652</v>
          </cell>
          <cell r="C111">
            <v>10.557406324461541</v>
          </cell>
          <cell r="D111">
            <v>9.276427207376301</v>
          </cell>
          <cell r="E111">
            <v>7.6730947468608388</v>
          </cell>
          <cell r="F111">
            <v>6.0668038101258022</v>
          </cell>
          <cell r="G111">
            <v>5.382354351600279</v>
          </cell>
          <cell r="H111">
            <v>5.3667699739174042</v>
          </cell>
          <cell r="I111">
            <v>6.5608653494038611</v>
          </cell>
          <cell r="J111">
            <v>4.486187292153228</v>
          </cell>
          <cell r="K111">
            <v>4.0647790142611289</v>
          </cell>
          <cell r="L111">
            <v>2.958007397919201</v>
          </cell>
          <cell r="M111">
            <v>2.4593186880972024</v>
          </cell>
        </row>
        <row r="112">
          <cell r="B112">
            <v>2.6969306814800262</v>
          </cell>
          <cell r="C112">
            <v>3.1682916325389945</v>
          </cell>
          <cell r="D112">
            <v>3.171259609664685</v>
          </cell>
          <cell r="E112">
            <v>3.3080401819555352</v>
          </cell>
          <cell r="F112">
            <v>3.4261022044043035</v>
          </cell>
          <cell r="G112">
            <v>3.5218506302307313</v>
          </cell>
          <cell r="H112">
            <v>3.599961499426878</v>
          </cell>
          <cell r="I112">
            <v>3.6722206362444756</v>
          </cell>
          <cell r="J112">
            <v>3.7244993929361643</v>
          </cell>
          <cell r="K112">
            <v>3.7850846251947887</v>
          </cell>
          <cell r="L112">
            <v>3.7851247150444429</v>
          </cell>
          <cell r="M112">
            <v>3.7853144704872181</v>
          </cell>
        </row>
        <row r="113">
          <cell r="B113">
            <v>0.78535085079893951</v>
          </cell>
          <cell r="C113">
            <v>0.94132715829825331</v>
          </cell>
          <cell r="D113">
            <v>0.94000110537243331</v>
          </cell>
          <cell r="E113">
            <v>0.90978955561505448</v>
          </cell>
          <cell r="F113">
            <v>0.89523647844621546</v>
          </cell>
          <cell r="G113">
            <v>1.9024777153309524</v>
          </cell>
          <cell r="H113">
            <v>2.4313174130530468</v>
          </cell>
          <cell r="I113">
            <v>3.3595704722618462</v>
          </cell>
          <cell r="J113">
            <v>2.394007717972702</v>
          </cell>
          <cell r="K113">
            <v>0.2244167312875385</v>
          </cell>
          <cell r="L113">
            <v>2.3074082169899937</v>
          </cell>
          <cell r="M113">
            <v>1.1336513727850337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129.18578596752135</v>
          </cell>
          <cell r="C116">
            <v>136.32450350397204</v>
          </cell>
          <cell r="D116">
            <v>138.33093526260748</v>
          </cell>
          <cell r="E116">
            <v>138.25004991926346</v>
          </cell>
          <cell r="F116">
            <v>138.34999059783613</v>
          </cell>
          <cell r="G116">
            <v>138.33692408674494</v>
          </cell>
          <cell r="H116">
            <v>136.58906503855704</v>
          </cell>
          <cell r="I116">
            <v>136.3267024026367</v>
          </cell>
          <cell r="J116">
            <v>132.29849904088505</v>
          </cell>
          <cell r="K116">
            <v>129.12149038955201</v>
          </cell>
          <cell r="L116">
            <v>129.80771139867448</v>
          </cell>
          <cell r="M116">
            <v>118.68622655253668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26.978449485983887</v>
          </cell>
          <cell r="C224">
            <v>25.931860870263737</v>
          </cell>
          <cell r="D224">
            <v>25.612004654650107</v>
          </cell>
          <cell r="E224">
            <v>25.829028809407419</v>
          </cell>
          <cell r="F224">
            <v>25.859925143389493</v>
          </cell>
          <cell r="G224">
            <v>25.888003004258234</v>
          </cell>
          <cell r="H224">
            <v>25.57240782391807</v>
          </cell>
          <cell r="I224">
            <v>25.52855556163464</v>
          </cell>
          <cell r="J224">
            <v>25.807320698796644</v>
          </cell>
          <cell r="K224">
            <v>25.131420647121114</v>
          </cell>
          <cell r="L224">
            <v>25.64831584113276</v>
          </cell>
          <cell r="M224">
            <v>25.132909946303194</v>
          </cell>
        </row>
        <row r="231">
          <cell r="B231">
            <v>15.552767924624698</v>
          </cell>
          <cell r="C231">
            <v>14.687596580541538</v>
          </cell>
          <cell r="D231">
            <v>13.014858199815817</v>
          </cell>
          <cell r="E231">
            <v>9.7282685057330589</v>
          </cell>
          <cell r="F231">
            <v>4.8723238533592141</v>
          </cell>
          <cell r="G231">
            <v>3.0207704330320362</v>
          </cell>
          <cell r="H231">
            <v>1.9992400008508968</v>
          </cell>
          <cell r="I231">
            <v>2.3770277294769171</v>
          </cell>
          <cell r="J231">
            <v>3.1624399792428495</v>
          </cell>
          <cell r="K231">
            <v>4.1833296091406575</v>
          </cell>
          <cell r="L231">
            <v>6.2422935657318011</v>
          </cell>
          <cell r="M231">
            <v>2.5717471406114938</v>
          </cell>
        </row>
        <row r="233">
          <cell r="B233">
            <v>22.300290271603185</v>
          </cell>
          <cell r="C233">
            <v>26.342547386712429</v>
          </cell>
          <cell r="D233">
            <v>30.388654210678869</v>
          </cell>
          <cell r="E233">
            <v>45.126068227259857</v>
          </cell>
          <cell r="F233">
            <v>67.008466009702232</v>
          </cell>
          <cell r="G233">
            <v>86.293630531462355</v>
          </cell>
          <cell r="H233">
            <v>89.87767557328462</v>
          </cell>
          <cell r="I233">
            <v>95.732930270934546</v>
          </cell>
          <cell r="J233">
            <v>97.196303057694365</v>
          </cell>
          <cell r="K233">
            <v>99.047423751371866</v>
          </cell>
          <cell r="L233">
            <v>95.873690490014866</v>
          </cell>
          <cell r="M233">
            <v>97.868829091741716</v>
          </cell>
        </row>
        <row r="234">
          <cell r="B234">
            <v>52.108916278013929</v>
          </cell>
          <cell r="C234">
            <v>44.476291236455452</v>
          </cell>
          <cell r="D234">
            <v>42.490601848552984</v>
          </cell>
          <cell r="E234">
            <v>35.018289593134931</v>
          </cell>
          <cell r="F234">
            <v>11.854953459836526</v>
          </cell>
          <cell r="G234">
            <v>3.1722281378749904E-2</v>
          </cell>
          <cell r="H234">
            <v>2.6762769807663827E-2</v>
          </cell>
          <cell r="I234">
            <v>2.2703908268863728E-2</v>
          </cell>
          <cell r="J234">
            <v>2.1795417755454332E-2</v>
          </cell>
          <cell r="K234">
            <v>1.9560220938145682E-2</v>
          </cell>
          <cell r="L234">
            <v>1.9628485560252561E-2</v>
          </cell>
          <cell r="M234">
            <v>1.8727376373130079E-2</v>
          </cell>
        </row>
        <row r="235">
          <cell r="B235">
            <v>42.950435447013817</v>
          </cell>
          <cell r="C235">
            <v>44.347401487790933</v>
          </cell>
          <cell r="D235">
            <v>47.379904326977915</v>
          </cell>
          <cell r="E235">
            <v>47.496485413442727</v>
          </cell>
          <cell r="F235">
            <v>39.896155671352453</v>
          </cell>
          <cell r="G235">
            <v>24.883969270305265</v>
          </cell>
          <cell r="H235">
            <v>15.702756632265292</v>
          </cell>
          <cell r="I235">
            <v>9.3840544543555282</v>
          </cell>
          <cell r="J235">
            <v>7.801942142313254</v>
          </cell>
          <cell r="K235">
            <v>7.2534397341491443</v>
          </cell>
          <cell r="L235">
            <v>7.2534014285647395</v>
          </cell>
          <cell r="M235">
            <v>5.8913369174596726</v>
          </cell>
        </row>
        <row r="236">
          <cell r="B236">
            <v>0</v>
          </cell>
          <cell r="C236">
            <v>0</v>
          </cell>
          <cell r="D236">
            <v>7.9159496539404461E-2</v>
          </cell>
          <cell r="E236">
            <v>8.6679280540143136E-2</v>
          </cell>
          <cell r="F236">
            <v>4.8186925737519042</v>
          </cell>
          <cell r="G236">
            <v>4.7630668808393342</v>
          </cell>
          <cell r="H236">
            <v>8.1186033821613428</v>
          </cell>
          <cell r="I236">
            <v>4.0964475157403575</v>
          </cell>
          <cell r="J236">
            <v>4.1163685483851706</v>
          </cell>
          <cell r="K236">
            <v>4.113318558655239</v>
          </cell>
          <cell r="L236">
            <v>4.1130911694777197</v>
          </cell>
          <cell r="M236">
            <v>4.111449705335291</v>
          </cell>
        </row>
        <row r="238">
          <cell r="B238">
            <v>0.10215209016889071</v>
          </cell>
          <cell r="C238">
            <v>8.1962621842776723E-3</v>
          </cell>
          <cell r="D238">
            <v>0.41430681713732276</v>
          </cell>
          <cell r="E238">
            <v>0.43041072615333181</v>
          </cell>
          <cell r="F238">
            <v>0.45261190222193337</v>
          </cell>
          <cell r="G238">
            <v>0.45558551864274588</v>
          </cell>
          <cell r="H238">
            <v>0.4555578230321502</v>
          </cell>
          <cell r="I238">
            <v>0.73408356159553267</v>
          </cell>
          <cell r="J238">
            <v>0.78033695634321143</v>
          </cell>
          <cell r="K238">
            <v>0.78053900352745686</v>
          </cell>
          <cell r="L238">
            <v>0.78025331153185495</v>
          </cell>
          <cell r="M238">
            <v>0.7948646733026361</v>
          </cell>
        </row>
        <row r="239">
          <cell r="B239">
            <v>5.9295422914096063</v>
          </cell>
          <cell r="C239">
            <v>9.1551916298849818</v>
          </cell>
          <cell r="D239">
            <v>8.9626906745239268</v>
          </cell>
          <cell r="E239">
            <v>6.4589905118052453</v>
          </cell>
          <cell r="F239">
            <v>7.8501190187911174</v>
          </cell>
          <cell r="G239">
            <v>8.4364362323185027</v>
          </cell>
          <cell r="H239">
            <v>8.373962175303781</v>
          </cell>
          <cell r="I239">
            <v>8.4722103707862555</v>
          </cell>
          <cell r="J239">
            <v>8.3036263383385709</v>
          </cell>
          <cell r="K239">
            <v>7.4386350448136653</v>
          </cell>
          <cell r="L239">
            <v>8.7756059993872171</v>
          </cell>
          <cell r="M239">
            <v>7.2657901775592846</v>
          </cell>
        </row>
        <row r="240">
          <cell r="B240">
            <v>9.651613921570398</v>
          </cell>
          <cell r="C240">
            <v>11.15467156991876</v>
          </cell>
          <cell r="D240">
            <v>9.6540472265431259</v>
          </cell>
          <cell r="E240">
            <v>7.9850997710392742</v>
          </cell>
          <cell r="F240">
            <v>6.3135050396198675</v>
          </cell>
          <cell r="G240">
            <v>5.601180716269651</v>
          </cell>
          <cell r="H240">
            <v>5.5849611878220369</v>
          </cell>
          <cell r="I240">
            <v>6.8275822168431777</v>
          </cell>
          <cell r="J240">
            <v>4.6686017773105029</v>
          </cell>
          <cell r="K240">
            <v>4.2301168557345807</v>
          </cell>
          <cell r="L240">
            <v>3.0782873160156594</v>
          </cell>
          <cell r="M240">
            <v>2.5594491397282009</v>
          </cell>
        </row>
        <row r="241">
          <cell r="B241">
            <v>2.8667469727193433</v>
          </cell>
          <cell r="C241">
            <v>3.3631526175788693</v>
          </cell>
          <cell r="D241">
            <v>3.300187192955816</v>
          </cell>
          <cell r="E241">
            <v>3.4425464734881603</v>
          </cell>
          <cell r="F241">
            <v>3.5654659524247019</v>
          </cell>
          <cell r="G241">
            <v>3.6650499283306406</v>
          </cell>
          <cell r="H241">
            <v>3.7463339768660435</v>
          </cell>
          <cell r="I241">
            <v>3.8215186168434396</v>
          </cell>
          <cell r="J241">
            <v>3.8759288570687498</v>
          </cell>
          <cell r="K241">
            <v>3.9390277470879504</v>
          </cell>
          <cell r="L241">
            <v>3.9390173604430552</v>
          </cell>
          <cell r="M241">
            <v>3.9392514126388756</v>
          </cell>
        </row>
        <row r="242">
          <cell r="B242">
            <v>2.5068388754587905</v>
          </cell>
          <cell r="C242">
            <v>2.928087576468267</v>
          </cell>
          <cell r="D242">
            <v>2.5248578856890207</v>
          </cell>
          <cell r="E242">
            <v>2.5744506606880582</v>
          </cell>
          <cell r="F242">
            <v>2.0345881563956416</v>
          </cell>
          <cell r="G242">
            <v>4.3237718213709115</v>
          </cell>
          <cell r="H242">
            <v>5.5256980051348918</v>
          </cell>
          <cell r="I242">
            <v>7.63533178241022</v>
          </cell>
          <cell r="J242">
            <v>5.4408759885401761</v>
          </cell>
          <cell r="K242">
            <v>0.51002634813855419</v>
          </cell>
          <cell r="L242">
            <v>5.2440566418221373</v>
          </cell>
          <cell r="M242">
            <v>3.4789588244725902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2.1229075898960805</v>
          </cell>
          <cell r="C244">
            <v>5.7212052948826919</v>
          </cell>
          <cell r="D244">
            <v>5.7245292777585037</v>
          </cell>
          <cell r="E244">
            <v>5.7271992826579714</v>
          </cell>
          <cell r="F244">
            <v>15.541278396475757</v>
          </cell>
          <cell r="G244">
            <v>22.749743477052995</v>
          </cell>
          <cell r="H244">
            <v>22.749921335946375</v>
          </cell>
          <cell r="I244">
            <v>22.751367537016499</v>
          </cell>
          <cell r="J244">
            <v>22.737600676689407</v>
          </cell>
          <cell r="K244">
            <v>22.737494163115873</v>
          </cell>
          <cell r="L244">
            <v>20.136701471257918</v>
          </cell>
          <cell r="M244">
            <v>15.318732039616975</v>
          </cell>
        </row>
        <row r="245">
          <cell r="B245">
            <v>156.16423545350523</v>
          </cell>
          <cell r="C245">
            <v>162.25636437423574</v>
          </cell>
          <cell r="D245">
            <v>163.94293991725758</v>
          </cell>
          <cell r="E245">
            <v>164.07907872867091</v>
          </cell>
          <cell r="F245">
            <v>164.20991574122561</v>
          </cell>
          <cell r="G245">
            <v>164.22492709100317</v>
          </cell>
          <cell r="H245">
            <v>162.16147286247511</v>
          </cell>
          <cell r="I245">
            <v>161.85525796427135</v>
          </cell>
          <cell r="J245">
            <v>158.10581973968169</v>
          </cell>
          <cell r="K245">
            <v>154.25291103667314</v>
          </cell>
          <cell r="L245">
            <v>155.45602723980718</v>
          </cell>
          <cell r="M245">
            <v>143.81913649883987</v>
          </cell>
        </row>
      </sheetData>
      <sheetData sheetId="73">
        <row r="21">
          <cell r="B21">
            <v>78.204852297307028</v>
          </cell>
          <cell r="C21">
            <v>74.506931969610264</v>
          </cell>
          <cell r="D21">
            <v>67.578312116665799</v>
          </cell>
          <cell r="E21">
            <v>45.71842146890318</v>
          </cell>
          <cell r="F21">
            <v>21.451248618223367</v>
          </cell>
          <cell r="G21">
            <v>8.6888433541772816</v>
          </cell>
          <cell r="H21">
            <v>5.0183679912850163</v>
          </cell>
          <cell r="I21">
            <v>0.49085505299443855</v>
          </cell>
          <cell r="J21">
            <v>0.1990852385932631</v>
          </cell>
          <cell r="K21">
            <v>0.27480570535865867</v>
          </cell>
          <cell r="L21">
            <v>0.22414295038592091</v>
          </cell>
          <cell r="M21">
            <v>0.19953183024726595</v>
          </cell>
        </row>
        <row r="22">
          <cell r="B22">
            <v>117.42340239778854</v>
          </cell>
          <cell r="C22">
            <v>111.02996300350442</v>
          </cell>
          <cell r="D22">
            <v>67.111668175777083</v>
          </cell>
          <cell r="E22">
            <v>51.746817857938161</v>
          </cell>
          <cell r="F22">
            <v>32.870021194842529</v>
          </cell>
          <cell r="G22">
            <v>20.471183766624797</v>
          </cell>
          <cell r="H22">
            <v>6.1261793896553929</v>
          </cell>
          <cell r="I22">
            <v>0.14409630843879781</v>
          </cell>
          <cell r="J22">
            <v>0.25145846635715335</v>
          </cell>
          <cell r="K22">
            <v>0.28284211948352972</v>
          </cell>
          <cell r="L22">
            <v>0.12763138181623127</v>
          </cell>
          <cell r="M22">
            <v>9.9965442019708792E-2</v>
          </cell>
        </row>
        <row r="23">
          <cell r="B23">
            <v>1.0927567634395299</v>
          </cell>
          <cell r="C23">
            <v>1.3842844871876223</v>
          </cell>
          <cell r="D23">
            <v>1.8216121295072636</v>
          </cell>
          <cell r="E23">
            <v>2.5456456458408567</v>
          </cell>
          <cell r="F23">
            <v>2.3258222102627539</v>
          </cell>
          <cell r="G23">
            <v>2.1168145504111822</v>
          </cell>
          <cell r="H23">
            <v>1.8995345302904079</v>
          </cell>
          <cell r="I23">
            <v>-3.1499936729906253E-5</v>
          </cell>
          <cell r="J23">
            <v>8.8616879587011255E-4</v>
          </cell>
          <cell r="K23">
            <v>1.5732242867398938E-3</v>
          </cell>
          <cell r="L23">
            <v>8.8419789004001714E-4</v>
          </cell>
          <cell r="M23">
            <v>1.5774191246200608E-3</v>
          </cell>
        </row>
        <row r="24">
          <cell r="B24">
            <v>0.27699567571401151</v>
          </cell>
          <cell r="C24">
            <v>0.19264811461846035</v>
          </cell>
          <cell r="D24">
            <v>0.34553063474280693</v>
          </cell>
          <cell r="E24">
            <v>0.12197413256353952</v>
          </cell>
          <cell r="F24">
            <v>5.3673501205751172E-2</v>
          </cell>
          <cell r="G24">
            <v>4.5183748119260556E-2</v>
          </cell>
          <cell r="H24">
            <v>1.2282922078970989E-2</v>
          </cell>
          <cell r="I24">
            <v>8.3949461834669512E-4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4.529135506753291</v>
          </cell>
          <cell r="C25">
            <v>4.315012670587512</v>
          </cell>
          <cell r="D25">
            <v>3.9134922496662634</v>
          </cell>
          <cell r="E25">
            <v>2.6486896555941399</v>
          </cell>
          <cell r="F25">
            <v>1.5786101860390782</v>
          </cell>
          <cell r="G25">
            <v>0.51070624377606988</v>
          </cell>
          <cell r="H25">
            <v>0.30797429017122335</v>
          </cell>
          <cell r="I25">
            <v>0.84739721104518961</v>
          </cell>
          <cell r="J25">
            <v>1.1086748729073284</v>
          </cell>
          <cell r="K25">
            <v>0.99826132672835322</v>
          </cell>
          <cell r="L25">
            <v>0.93555103610653312</v>
          </cell>
          <cell r="M25">
            <v>0.91792158023091175</v>
          </cell>
        </row>
        <row r="26">
          <cell r="B26">
            <v>2.9712554524048116</v>
          </cell>
          <cell r="C26">
            <v>2.9712239661835667</v>
          </cell>
          <cell r="D26">
            <v>3.1535996667556785</v>
          </cell>
          <cell r="E26">
            <v>2.9685983140981502</v>
          </cell>
          <cell r="F26">
            <v>2.9767292774507208</v>
          </cell>
          <cell r="G26">
            <v>2.9739383184302191</v>
          </cell>
          <cell r="H26">
            <v>2.9745341266852789</v>
          </cell>
          <cell r="I26">
            <v>2.9092565576497393</v>
          </cell>
          <cell r="J26">
            <v>2.7213888836587583</v>
          </cell>
          <cell r="K26">
            <v>2.6195812391253464</v>
          </cell>
          <cell r="L26">
            <v>2.6975291057919639</v>
          </cell>
          <cell r="M26">
            <v>2.6867448206952242</v>
          </cell>
        </row>
        <row r="27">
          <cell r="B27">
            <v>2.3180415021678117E-2</v>
          </cell>
          <cell r="C27">
            <v>2.6905017029320709E-2</v>
          </cell>
          <cell r="D27">
            <v>3.4144639090590671E-3</v>
          </cell>
          <cell r="E27">
            <v>9.9991238522797055E-4</v>
          </cell>
          <cell r="F27">
            <v>8.304177190551897E-4</v>
          </cell>
          <cell r="G27">
            <v>8.0922713848726249E-3</v>
          </cell>
          <cell r="H27">
            <v>6.5711752128244979E-3</v>
          </cell>
          <cell r="I27">
            <v>7.7299936892500113E-3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3.2495940962026998E-4</v>
          </cell>
          <cell r="C28">
            <v>2.7921126956781899E-4</v>
          </cell>
          <cell r="D28">
            <v>1.7453236197648999E-4</v>
          </cell>
          <cell r="E28">
            <v>4.8459550484732704E-3</v>
          </cell>
          <cell r="F28">
            <v>9.7402873325262498E-3</v>
          </cell>
          <cell r="G28">
            <v>3.8188438900378101E-3</v>
          </cell>
          <cell r="H28">
            <v>6.1697607167522303E-3</v>
          </cell>
          <cell r="I28">
            <v>1.69080668764983</v>
          </cell>
          <cell r="J28">
            <v>1.50883241423703</v>
          </cell>
          <cell r="K28">
            <v>1.3464771945496801</v>
          </cell>
          <cell r="L28">
            <v>1.2028102867299799</v>
          </cell>
          <cell r="M28">
            <v>1.07321948168808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0.30724691961949974</v>
          </cell>
          <cell r="F32">
            <v>1.7567584526157496</v>
          </cell>
          <cell r="G32">
            <v>4.6524623922129296</v>
          </cell>
          <cell r="H32">
            <v>10.43971801194167</v>
          </cell>
          <cell r="I32">
            <v>12.770471431556055</v>
          </cell>
          <cell r="J32">
            <v>12.919505608288368</v>
          </cell>
          <cell r="K32">
            <v>14.143484086054716</v>
          </cell>
          <cell r="L32">
            <v>13.655423552904425</v>
          </cell>
          <cell r="M32">
            <v>14.192400830612321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83.523387296290309</v>
          </cell>
          <cell r="E11">
            <v>83.081666380948619</v>
          </cell>
          <cell r="F11">
            <v>74.089451919606958</v>
          </cell>
          <cell r="G11">
            <v>52.509678653934792</v>
          </cell>
          <cell r="H11">
            <v>26.254838832800701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5.3030865536198384</v>
          </cell>
          <cell r="F12">
            <v>18.522365193025589</v>
          </cell>
          <cell r="G12">
            <v>38.627368074148983</v>
          </cell>
          <cell r="H12">
            <v>68.679954271950294</v>
          </cell>
          <cell r="I12">
            <v>93.873716838784702</v>
          </cell>
          <cell r="J12">
            <v>93.87395615235188</v>
          </cell>
          <cell r="K12">
            <v>94.929440083584097</v>
          </cell>
          <cell r="L12">
            <v>96.637861488257798</v>
          </cell>
          <cell r="M12">
            <v>98.330448245352898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0.16815895296410999</v>
          </cell>
          <cell r="G13">
            <v>0.75063650608844412</v>
          </cell>
          <cell r="H13">
            <v>0.80300984599984282</v>
          </cell>
          <cell r="I13">
            <v>0.83903521642048795</v>
          </cell>
          <cell r="J13">
            <v>0.86559500277335022</v>
          </cell>
          <cell r="K13">
            <v>0.88992141419584425</v>
          </cell>
          <cell r="L13">
            <v>0.88899014823973888</v>
          </cell>
          <cell r="M13">
            <v>0.86674714042257484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2.614934923183609</v>
          </cell>
          <cell r="C53">
            <v>2.468324259707368</v>
          </cell>
          <cell r="D53">
            <v>2.4012121192626839</v>
          </cell>
          <cell r="E53">
            <v>2.2448738515413305</v>
          </cell>
          <cell r="F53">
            <v>2.2420717819213793</v>
          </cell>
          <cell r="G53">
            <v>2.4990903700166358</v>
          </cell>
          <cell r="H53">
            <v>2.5135423026647445</v>
          </cell>
          <cell r="I53">
            <v>2.5529189629779339</v>
          </cell>
          <cell r="J53">
            <v>2.4342730924531177</v>
          </cell>
          <cell r="K53">
            <v>2.3792722161348028</v>
          </cell>
          <cell r="L53">
            <v>2.3773278091411179</v>
          </cell>
          <cell r="M53">
            <v>2.3808413611479144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6.4975168196852779</v>
          </cell>
          <cell r="C55">
            <v>6.1130766527909906</v>
          </cell>
          <cell r="D55">
            <v>5.6385031397759153</v>
          </cell>
          <cell r="E55">
            <v>4.9667676296835683</v>
          </cell>
          <cell r="F55">
            <v>4.0957751350890588</v>
          </cell>
          <cell r="G55">
            <v>3.6284605455283421</v>
          </cell>
          <cell r="H55">
            <v>3.2831216859063064</v>
          </cell>
          <cell r="I55">
            <v>3.1683862586242011</v>
          </cell>
          <cell r="J55">
            <v>3.0564021998303357</v>
          </cell>
          <cell r="K55">
            <v>3.0525059120174824</v>
          </cell>
          <cell r="L55">
            <v>3.0545244105878462</v>
          </cell>
          <cell r="M55">
            <v>3.0505811301272914</v>
          </cell>
        </row>
        <row r="56">
          <cell r="B56">
            <v>3.79507435942898</v>
          </cell>
          <cell r="C56">
            <v>3.3571171585702602</v>
          </cell>
          <cell r="D56">
            <v>2.8168877095249498</v>
          </cell>
          <cell r="E56">
            <v>2.5803034242841498</v>
          </cell>
          <cell r="F56">
            <v>2.049741829262635</v>
          </cell>
          <cell r="G56">
            <v>1.5670497056963271</v>
          </cell>
          <cell r="H56">
            <v>0.58305542363867802</v>
          </cell>
          <cell r="I56">
            <v>0.16942141596976495</v>
          </cell>
          <cell r="J56">
            <v>0.17329777672101204</v>
          </cell>
          <cell r="K56">
            <v>0.16573365976959156</v>
          </cell>
          <cell r="L56">
            <v>0.17067879542104791</v>
          </cell>
          <cell r="M56">
            <v>0.17464529243849075</v>
          </cell>
        </row>
        <row r="57">
          <cell r="B57">
            <v>7.185561463564154</v>
          </cell>
          <cell r="C57">
            <v>6.5871149503881119</v>
          </cell>
          <cell r="D57">
            <v>6.5923314911468118</v>
          </cell>
          <cell r="E57">
            <v>5.9369196784284659</v>
          </cell>
          <cell r="F57">
            <v>3.6239126641807653</v>
          </cell>
          <cell r="G57">
            <v>1.6546827171260015</v>
          </cell>
          <cell r="H57">
            <v>1.1206505419198491</v>
          </cell>
          <cell r="I57">
            <v>0.50055138207502547</v>
          </cell>
          <cell r="J57">
            <v>0.41663710264613385</v>
          </cell>
          <cell r="K57">
            <v>0.40150477635521548</v>
          </cell>
          <cell r="L57">
            <v>0.4113242248494266</v>
          </cell>
          <cell r="M57">
            <v>0.34372051204729465</v>
          </cell>
        </row>
        <row r="58">
          <cell r="B58">
            <v>14.571809773328242</v>
          </cell>
          <cell r="C58">
            <v>13.890335026492853</v>
          </cell>
          <cell r="D58">
            <v>10.114234281505258</v>
          </cell>
          <cell r="E58">
            <v>7.4689540066437532</v>
          </cell>
          <cell r="F58">
            <v>4.2269076879192635</v>
          </cell>
          <cell r="G58">
            <v>2.3326883367639408</v>
          </cell>
          <cell r="H58">
            <v>0.97267381658872309</v>
          </cell>
          <cell r="I58">
            <v>4.753286316690148E-2</v>
          </cell>
          <cell r="J58">
            <v>3.3686016323234307E-2</v>
          </cell>
          <cell r="K58">
            <v>4.1743190858696336E-2</v>
          </cell>
          <cell r="L58">
            <v>2.6350765849325036E-2</v>
          </cell>
          <cell r="M58">
            <v>2.2500617970901474E-2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-0.63393869128454927</v>
          </cell>
          <cell r="H59">
            <v>-2.2651334193717636</v>
          </cell>
          <cell r="I59">
            <v>-2.4589020018283243</v>
          </cell>
          <cell r="J59">
            <v>-2.6224966721015179</v>
          </cell>
          <cell r="K59">
            <v>-2.6052548859357656</v>
          </cell>
          <cell r="L59">
            <v>-2.6090223240932815</v>
          </cell>
          <cell r="M59">
            <v>-2.6140711049073913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-0.53790702099400844</v>
          </cell>
          <cell r="H60">
            <v>-1.4322972561741607</v>
          </cell>
          <cell r="I60">
            <v>-3.0566256060126444</v>
          </cell>
          <cell r="J60">
            <v>-3.0062258143723728</v>
          </cell>
          <cell r="K60">
            <v>-3.007741724665125</v>
          </cell>
          <cell r="L60">
            <v>-3.0146491718925317</v>
          </cell>
          <cell r="M60">
            <v>-3.015138865123979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-0.43180147632902882</v>
          </cell>
          <cell r="J61">
            <v>-0.90271419137942521</v>
          </cell>
          <cell r="K61">
            <v>-0.97144256572043131</v>
          </cell>
          <cell r="L61">
            <v>-1.5564407468411028</v>
          </cell>
          <cell r="M61">
            <v>-1.5573727479909523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-4.1173120812448903E-4</v>
          </cell>
          <cell r="H62">
            <v>-5.5321120794060187E-4</v>
          </cell>
          <cell r="I62">
            <v>-0.46657310734711688</v>
          </cell>
          <cell r="J62">
            <v>-0.71494468506210751</v>
          </cell>
          <cell r="K62">
            <v>-0.60584569622567275</v>
          </cell>
          <cell r="L62">
            <v>-0.70835013324716056</v>
          </cell>
          <cell r="M62">
            <v>-0.70624984069293006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-3.5803181409512916E-5</v>
          </cell>
          <cell r="H63">
            <v>-4.7892964602975147E-5</v>
          </cell>
          <cell r="I63">
            <v>-3.6691490238801326E-2</v>
          </cell>
          <cell r="J63">
            <v>-0.27582035080855161</v>
          </cell>
          <cell r="K63">
            <v>-1.6541750899101773</v>
          </cell>
          <cell r="L63">
            <v>-1.7889378754634093</v>
          </cell>
          <cell r="M63">
            <v>-2.5502711828188986</v>
          </cell>
        </row>
        <row r="77">
          <cell r="B77">
            <v>0.83333085834834719</v>
          </cell>
          <cell r="C77">
            <v>1.2786013952317881</v>
          </cell>
        </row>
        <row r="78">
          <cell r="B78">
            <v>0.33826690830797868</v>
          </cell>
          <cell r="C78">
            <v>0.41197687123239446</v>
          </cell>
        </row>
        <row r="79">
          <cell r="B79">
            <v>0</v>
          </cell>
          <cell r="C79">
            <v>2.0069963013891954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301.54891080773092</v>
      </c>
      <c r="G2" s="3">
        <f t="shared" ref="G2:K2" si="0">G3+G8+G11+G12+G16+G17+G18+G19</f>
        <v>296.96953611418024</v>
      </c>
      <c r="H2" s="3">
        <f t="shared" si="0"/>
        <v>329.37162587811474</v>
      </c>
      <c r="I2" s="3">
        <f t="shared" si="0"/>
        <v>375.63813573035958</v>
      </c>
      <c r="J2" s="3">
        <f t="shared" si="0"/>
        <v>432.44018001939537</v>
      </c>
      <c r="K2" s="3">
        <f t="shared" si="0"/>
        <v>513.24431990454127</v>
      </c>
      <c r="L2" s="3">
        <f t="shared" ref="L2:O2" si="1">L3+L8+L11+L12+L16+L17+L18+L19</f>
        <v>572.23131587635203</v>
      </c>
      <c r="M2" s="3">
        <f t="shared" si="1"/>
        <v>618.90337776825379</v>
      </c>
      <c r="N2" s="3">
        <f t="shared" si="1"/>
        <v>621.53110985327339</v>
      </c>
      <c r="O2" s="3">
        <f t="shared" si="1"/>
        <v>625.80373645296106</v>
      </c>
      <c r="P2" s="3">
        <f>P3+P8+P11+P12+P16+P17+P18+P19</f>
        <v>624.69939131196747</v>
      </c>
      <c r="Q2" s="3">
        <f>Q3+Q8+Q11+Q12+Q16+Q17+Q18+Q19</f>
        <v>628.75580929948842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46.333855216210253</v>
      </c>
      <c r="G3" s="1">
        <f t="shared" ref="G3:K3" si="4">SUM(G4:G7)</f>
        <v>50.481248654271596</v>
      </c>
      <c r="H3" s="1">
        <f t="shared" si="4"/>
        <v>50.481285074641775</v>
      </c>
      <c r="I3" s="1">
        <f t="shared" si="4"/>
        <v>50.483995733747349</v>
      </c>
      <c r="J3" s="1">
        <f t="shared" si="4"/>
        <v>50.484647123066615</v>
      </c>
      <c r="K3" s="1">
        <f t="shared" si="4"/>
        <v>53.859971019459984</v>
      </c>
      <c r="L3" s="1">
        <f t="shared" ref="L3:O3" si="5">SUM(L4:L7)</f>
        <v>66.655782328742873</v>
      </c>
      <c r="M3" s="1">
        <f t="shared" si="5"/>
        <v>68.101942747034471</v>
      </c>
      <c r="N3" s="1">
        <f t="shared" si="5"/>
        <v>68.101876346235443</v>
      </c>
      <c r="O3" s="1">
        <f t="shared" si="5"/>
        <v>68.101855851586819</v>
      </c>
      <c r="P3" s="1">
        <f>SUM(P4:P7)</f>
        <v>68.101868786780159</v>
      </c>
      <c r="Q3" s="1">
        <f>SUM(Q4:Q7)</f>
        <v>68.101866062489663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11.111898682627375</v>
      </c>
      <c r="G4" s="1" cm="1">
        <f t="array" ref="G4">SUMPRODUCT(("RNWWOD1"=[1]OUT_PrimaryEnergyCons!$A$1:$A$1000)*1,[1]OUT_PrimaryEnergyCons!E$1:E$1000)</f>
        <v>11.952901004249336</v>
      </c>
      <c r="H4" s="1" cm="1">
        <f t="array" ref="H4">SUMPRODUCT(("RNWWOD1"=[1]OUT_PrimaryEnergyCons!$A$1:$A$1000)*1,[1]OUT_PrimaryEnergyCons!F$1:F$1000)</f>
        <v>13.357210425144203</v>
      </c>
      <c r="I4" s="1" cm="1">
        <f t="array" ref="I4">SUMPRODUCT(("RNWWOD1"=[1]OUT_PrimaryEnergyCons!$A$1:$A$1000)*1,[1]OUT_PrimaryEnergyCons!G$1:G$1000)</f>
        <v>15.656177191149281</v>
      </c>
      <c r="J4" s="1" cm="1">
        <f t="array" ref="J4">SUMPRODUCT(("RNWWOD1"=[1]OUT_PrimaryEnergyCons!$A$1:$A$1000)*1,[1]OUT_PrimaryEnergyCons!H$1:H$1000)</f>
        <v>16.424581428285801</v>
      </c>
      <c r="K4" s="1" cm="1">
        <f t="array" ref="K4">SUMPRODUCT(("RNWWOD1"=[1]OUT_PrimaryEnergyCons!$A$1:$A$1000)*1,[1]OUT_PrimaryEnergyCons!I$1:I$1000)</f>
        <v>17.113666765927537</v>
      </c>
      <c r="L4" s="1" cm="1">
        <f t="array" ref="L4">SUMPRODUCT(("RNWWOD1"=[1]OUT_PrimaryEnergyCons!$A$1:$A$1000)*1,[1]OUT_PrimaryEnergyCons!J$1:J$1000)</f>
        <v>17.771671841468521</v>
      </c>
      <c r="M4" s="1" cm="1">
        <f t="array" ref="M4">SUMPRODUCT(("RNWWOD1"=[1]OUT_PrimaryEnergyCons!$A$1:$A$1000)*1,[1]OUT_PrimaryEnergyCons!K$1:K$1000)</f>
        <v>18.429692865282473</v>
      </c>
      <c r="N4" s="1" cm="1">
        <f t="array" ref="N4">SUMPRODUCT(("RNWWOD1"=[1]OUT_PrimaryEnergyCons!$A$1:$A$1000)*1,[1]OUT_PrimaryEnergyCons!L$1:L$1000)</f>
        <v>18.341190518158399</v>
      </c>
      <c r="O4" s="1" cm="1">
        <f t="array" ref="O4">SUMPRODUCT(("RNWWOD1"=[1]OUT_PrimaryEnergyCons!$A$1:$A$1000)*1,[1]OUT_PrimaryEnergyCons!M$1:M$1000)</f>
        <v>18.252673740716077</v>
      </c>
      <c r="P4" s="1" cm="1">
        <f t="array" ref="P4">SUMPRODUCT(("RNWWOD1"=[1]OUT_PrimaryEnergyCons!$A$1:$A$1000)*1,[1]OUT_PrimaryEnergyCons!N$1:N$1000)</f>
        <v>18.164184540890684</v>
      </c>
      <c r="Q4" s="1" cm="1">
        <f t="array" ref="Q4">SUMPRODUCT(("RNWWOD1"=[1]OUT_PrimaryEnergyCons!$A$1:$A$1000)*1,[1]OUT_PrimaryEnergyCons!O$1:O$1000)</f>
        <v>18.075692807287663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7.5116917036523096</v>
      </c>
      <c r="G5" s="1" cm="1">
        <f t="array" ref="G5">SUMPRODUCT(("RNWWOD2"=[1]OUT_PrimaryEnergyCons!$A$1:$A$1000)*1,[1]OUT_PrimaryEnergyCons!E$1:E$1000)</f>
        <v>7.5431586552655077</v>
      </c>
      <c r="H5" s="1" cm="1">
        <f t="array" ref="H5">SUMPRODUCT(("RNWWOD2"=[1]OUT_PrimaryEnergyCons!$A$1:$A$1000)*1,[1]OUT_PrimaryEnergyCons!F$1:F$1000)</f>
        <v>7.5903634214560611</v>
      </c>
      <c r="I5" s="1" cm="1">
        <f t="array" ref="I5">SUMPRODUCT(("RNWWOD2"=[1]OUT_PrimaryEnergyCons!$A$1:$A$1000)*1,[1]OUT_PrimaryEnergyCons!G$1:G$1000)</f>
        <v>7.6690456819578356</v>
      </c>
      <c r="J5" s="1" cm="1">
        <f t="array" ref="J5">SUMPRODUCT(("RNWWOD2"=[1]OUT_PrimaryEnergyCons!$A$1:$A$1000)*1,[1]OUT_PrimaryEnergyCons!H$1:H$1000)</f>
        <v>7.6690385357244519</v>
      </c>
      <c r="K5" s="1" cm="1">
        <f t="array" ref="K5">SUMPRODUCT(("RNWWOD2"=[1]OUT_PrimaryEnergyCons!$A$1:$A$1000)*1,[1]OUT_PrimaryEnergyCons!I$1:I$1000)</f>
        <v>7.6690522389345022</v>
      </c>
      <c r="L5" s="1" cm="1">
        <f t="array" ref="L5">SUMPRODUCT(("RNWWOD2"=[1]OUT_PrimaryEnergyCons!$A$1:$A$1000)*1,[1]OUT_PrimaryEnergyCons!J$1:J$1000)</f>
        <v>7.6690446447527947</v>
      </c>
      <c r="M5" s="1" cm="1">
        <f t="array" ref="M5">SUMPRODUCT(("RNWWOD2"=[1]OUT_PrimaryEnergyCons!$A$1:$A$1000)*1,[1]OUT_PrimaryEnergyCons!K$1:K$1000)</f>
        <v>7.6690559382967693</v>
      </c>
      <c r="N5" s="1" cm="1">
        <f t="array" ref="N5">SUMPRODUCT(("RNWWOD2"=[1]OUT_PrimaryEnergyCons!$A$1:$A$1000)*1,[1]OUT_PrimaryEnergyCons!L$1:L$1000)</f>
        <v>7.6690493291745163</v>
      </c>
      <c r="O5" s="1" cm="1">
        <f t="array" ref="O5">SUMPRODUCT(("RNWWOD2"=[1]OUT_PrimaryEnergyCons!$A$1:$A$1000)*1,[1]OUT_PrimaryEnergyCons!M$1:M$1000)</f>
        <v>7.6690341735627037</v>
      </c>
      <c r="P5" s="1" cm="1">
        <f t="array" ref="P5">SUMPRODUCT(("RNWWOD2"=[1]OUT_PrimaryEnergyCons!$A$1:$A$1000)*1,[1]OUT_PrimaryEnergyCons!N$1:N$1000)</f>
        <v>7.6690423126658942</v>
      </c>
      <c r="Q5" s="1" cm="1">
        <f t="array" ref="Q5">SUMPRODUCT(("RNWWOD2"=[1]OUT_PrimaryEnergyCons!$A$1:$A$1000)*1,[1]OUT_PrimaryEnergyCons!O$1:O$1000)</f>
        <v>7.6690491898980655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3.1682654323877797</v>
      </c>
      <c r="G6" s="1" cm="1">
        <f t="array" ref="G6">SUMPRODUCT(("RNWWOD3"=[1]OUT_PrimaryEnergyCons!$A$1:$A$1000)*1,[1]OUT_PrimaryEnergyCons!E$1:E$1000)</f>
        <v>3.4956878657003427</v>
      </c>
      <c r="H6" s="1" cm="1">
        <f t="array" ref="H6">SUMPRODUCT(("RNWWOD3"=[1]OUT_PrimaryEnergyCons!$A$1:$A$1000)*1,[1]OUT_PrimaryEnergyCons!F$1:F$1000)</f>
        <v>3.986827832390436</v>
      </c>
      <c r="I6" s="1" cm="1">
        <f t="array" ref="I6">SUMPRODUCT(("RNWWOD3"=[1]OUT_PrimaryEnergyCons!$A$1:$A$1000)*1,[1]OUT_PrimaryEnergyCons!G$1:G$1000)</f>
        <v>4.8054026519584321</v>
      </c>
      <c r="J6" s="1" cm="1">
        <f t="array" ref="J6">SUMPRODUCT(("RNWWOD3"=[1]OUT_PrimaryEnergyCons!$A$1:$A$1000)*1,[1]OUT_PrimaryEnergyCons!H$1:H$1000)</f>
        <v>4.8053940513729749</v>
      </c>
      <c r="K6" s="1" cm="1">
        <f t="array" ref="K6">SUMPRODUCT(("RNWWOD3"=[1]OUT_PrimaryEnergyCons!$A$1:$A$1000)*1,[1]OUT_PrimaryEnergyCons!I$1:I$1000)</f>
        <v>4.8054100955004095</v>
      </c>
      <c r="L6" s="1" cm="1">
        <f t="array" ref="L6">SUMPRODUCT(("RNWWOD3"=[1]OUT_PrimaryEnergyCons!$A$1:$A$1000)*1,[1]OUT_PrimaryEnergyCons!J$1:J$1000)</f>
        <v>4.8054030643422703</v>
      </c>
      <c r="M6" s="1" cm="1">
        <f t="array" ref="M6">SUMPRODUCT(("RNWWOD3"=[1]OUT_PrimaryEnergyCons!$A$1:$A$1000)*1,[1]OUT_PrimaryEnergyCons!K$1:K$1000)</f>
        <v>4.8054131469252761</v>
      </c>
      <c r="N6" s="1" cm="1">
        <f t="array" ref="N6">SUMPRODUCT(("RNWWOD3"=[1]OUT_PrimaryEnergyCons!$A$1:$A$1000)*1,[1]OUT_PrimaryEnergyCons!L$1:L$1000)</f>
        <v>4.8054075755137058</v>
      </c>
      <c r="O6" s="1" cm="1">
        <f t="array" ref="O6">SUMPRODUCT(("RNWWOD3"=[1]OUT_PrimaryEnergyCons!$A$1:$A$1000)*1,[1]OUT_PrimaryEnergyCons!M$1:M$1000)</f>
        <v>4.8053926127465525</v>
      </c>
      <c r="P6" s="1" cm="1">
        <f t="array" ref="P6">SUMPRODUCT(("RNWWOD3"=[1]OUT_PrimaryEnergyCons!$A$1:$A$1000)*1,[1]OUT_PrimaryEnergyCons!N$1:N$1000)</f>
        <v>4.8053998023953568</v>
      </c>
      <c r="Q6" s="1" cm="1">
        <f t="array" ref="Q6">SUMPRODUCT(("RNWWOD3"=[1]OUT_PrimaryEnergyCons!$A$1:$A$1000)*1,[1]OUT_PrimaryEnergyCons!O$1:O$1000)</f>
        <v>4.80540844643446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24.541999397542789</v>
      </c>
      <c r="G7" s="1" cm="1">
        <f t="array" ref="G7">SUMPRODUCT(("RNWWOD4"=[1]OUT_PrimaryEnergyCons!$A$1:$A$1000)*1+("RNWWOD5"=[1]OUT_PrimaryEnergyCons!$A$1:$A$1000)*1,[1]OUT_PrimaryEnergyCons!E$1:E$1000)</f>
        <v>27.489501129056414</v>
      </c>
      <c r="H7" s="1" cm="1">
        <f t="array" ref="H7">SUMPRODUCT(("RNWWOD4"=[1]OUT_PrimaryEnergyCons!$A$1:$A$1000)*1+("RNWWOD5"=[1]OUT_PrimaryEnergyCons!$A$1:$A$1000)*1,[1]OUT_PrimaryEnergyCons!F$1:F$1000)</f>
        <v>25.546883395651079</v>
      </c>
      <c r="I7" s="1" cm="1">
        <f t="array" ref="I7">SUMPRODUCT(("RNWWOD4"=[1]OUT_PrimaryEnergyCons!$A$1:$A$1000)*1+("RNWWOD5"=[1]OUT_PrimaryEnergyCons!$A$1:$A$1000)*1,[1]OUT_PrimaryEnergyCons!G$1:G$1000)</f>
        <v>22.353370208681806</v>
      </c>
      <c r="J7" s="1" cm="1">
        <f t="array" ref="J7">SUMPRODUCT(("RNWWOD4"=[1]OUT_PrimaryEnergyCons!$A$1:$A$1000)*1+("RNWWOD5"=[1]OUT_PrimaryEnergyCons!$A$1:$A$1000)*1,[1]OUT_PrimaryEnergyCons!H$1:H$1000)</f>
        <v>21.585633107683389</v>
      </c>
      <c r="K7" s="1" cm="1">
        <f t="array" ref="K7">SUMPRODUCT(("RNWWOD4"=[1]OUT_PrimaryEnergyCons!$A$1:$A$1000)*1+("RNWWOD5"=[1]OUT_PrimaryEnergyCons!$A$1:$A$1000)*1,[1]OUT_PrimaryEnergyCons!I$1:I$1000)</f>
        <v>24.271841919097536</v>
      </c>
      <c r="L7" s="1" cm="1">
        <f t="array" ref="L7">SUMPRODUCT(("RNWWOD4"=[1]OUT_PrimaryEnergyCons!$A$1:$A$1000)*1+("RNWWOD5"=[1]OUT_PrimaryEnergyCons!$A$1:$A$1000)*1,[1]OUT_PrimaryEnergyCons!J$1:J$1000)</f>
        <v>36.409662778179282</v>
      </c>
      <c r="M7" s="1" cm="1">
        <f t="array" ref="M7">SUMPRODUCT(("RNWWOD4"=[1]OUT_PrimaryEnergyCons!$A$1:$A$1000)*1+("RNWWOD5"=[1]OUT_PrimaryEnergyCons!$A$1:$A$1000)*1,[1]OUT_PrimaryEnergyCons!K$1:K$1000)</f>
        <v>37.197780796529955</v>
      </c>
      <c r="N7" s="1" cm="1">
        <f t="array" ref="N7">SUMPRODUCT(("RNWWOD4"=[1]OUT_PrimaryEnergyCons!$A$1:$A$1000)*1+("RNWWOD5"=[1]OUT_PrimaryEnergyCons!$A$1:$A$1000)*1,[1]OUT_PrimaryEnergyCons!L$1:L$1000)</f>
        <v>37.286228923388819</v>
      </c>
      <c r="O7" s="1" cm="1">
        <f t="array" ref="O7">SUMPRODUCT(("RNWWOD4"=[1]OUT_PrimaryEnergyCons!$A$1:$A$1000)*1+("RNWWOD5"=[1]OUT_PrimaryEnergyCons!$A$1:$A$1000)*1,[1]OUT_PrimaryEnergyCons!M$1:M$1000)</f>
        <v>37.374755324561484</v>
      </c>
      <c r="P7" s="1" cm="1">
        <f t="array" ref="P7">SUMPRODUCT(("RNWWOD4"=[1]OUT_PrimaryEnergyCons!$A$1:$A$1000)*1+("RNWWOD5"=[1]OUT_PrimaryEnergyCons!$A$1:$A$1000)*1,[1]OUT_PrimaryEnergyCons!N$1:N$1000)</f>
        <v>37.463242130828228</v>
      </c>
      <c r="Q7" s="1" cm="1">
        <f t="array" ref="Q7">SUMPRODUCT(("RNWWOD4"=[1]OUT_PrimaryEnergyCons!$A$1:$A$1000)*1+("RNWWOD5"=[1]OUT_PrimaryEnergyCons!$A$1:$A$1000)*1,[1]OUT_PrimaryEnergyCons!O$1:O$1000)</f>
        <v>37.551715618869473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70.032588553034856</v>
      </c>
      <c r="G8" s="1">
        <f t="shared" ref="G8:K8" si="9">SUM(G9:G10)</f>
        <v>70.328391609499704</v>
      </c>
      <c r="H8" s="1">
        <f t="shared" si="9"/>
        <v>70.087004906796352</v>
      </c>
      <c r="I8" s="1">
        <f t="shared" si="9"/>
        <v>69.14101762261069</v>
      </c>
      <c r="J8" s="1">
        <f t="shared" si="9"/>
        <v>69.040929015454523</v>
      </c>
      <c r="K8" s="1">
        <f t="shared" si="9"/>
        <v>78.226689497735492</v>
      </c>
      <c r="L8" s="1">
        <f t="shared" ref="L8:O8" si="10">SUM(L9:L10)</f>
        <v>80.556325774403604</v>
      </c>
      <c r="M8" s="1">
        <f t="shared" si="10"/>
        <v>83.828056527031578</v>
      </c>
      <c r="N8" s="1">
        <f t="shared" si="10"/>
        <v>81.468498972780765</v>
      </c>
      <c r="O8" s="1">
        <f t="shared" si="10"/>
        <v>81.540663856607608</v>
      </c>
      <c r="P8" s="1">
        <f>SUM(P9:P10)</f>
        <v>81.519882104889803</v>
      </c>
      <c r="Q8" s="1">
        <f>SUM(Q9:Q10)</f>
        <v>81.599626647236676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35.931813726029468</v>
      </c>
      <c r="G9" s="1" cm="1">
        <f t="array" ref="G9">SUMPRODUCT(("RNNWWST1"=[1]OUT_PrimaryEnergyCons!$A$1:$A$1000)*1,[1]OUT_PrimaryEnergyCons!E$1:E$1000)</f>
        <v>36.227672804742163</v>
      </c>
      <c r="H9" s="1" cm="1">
        <f t="array" ref="H9">SUMPRODUCT(("RNNWWST1"=[1]OUT_PrimaryEnergyCons!$A$1:$A$1000)*1,[1]OUT_PrimaryEnergyCons!F$1:F$1000)</f>
        <v>35.984167483989722</v>
      </c>
      <c r="I9" s="1" cm="1">
        <f t="array" ref="I9">SUMPRODUCT(("RNNWWST1"=[1]OUT_PrimaryEnergyCons!$A$1:$A$1000)*1,[1]OUT_PrimaryEnergyCons!G$1:G$1000)</f>
        <v>35.039995854475677</v>
      </c>
      <c r="J9" s="1" cm="1">
        <f t="array" ref="J9">SUMPRODUCT(("RNNWWST1"=[1]OUT_PrimaryEnergyCons!$A$1:$A$1000)*1,[1]OUT_PrimaryEnergyCons!H$1:H$1000)</f>
        <v>34.93763809596485</v>
      </c>
      <c r="K9" s="1" cm="1">
        <f t="array" ref="K9">SUMPRODUCT(("RNNWWST1"=[1]OUT_PrimaryEnergyCons!$A$1:$A$1000)*1,[1]OUT_PrimaryEnergyCons!I$1:I$1000)</f>
        <v>37.252276716045138</v>
      </c>
      <c r="L9" s="1" cm="1">
        <f t="array" ref="L9">SUMPRODUCT(("RNNWWST1"=[1]OUT_PrimaryEnergyCons!$A$1:$A$1000)*1,[1]OUT_PrimaryEnergyCons!J$1:J$1000)</f>
        <v>37.69663836829799</v>
      </c>
      <c r="M9" s="1" cm="1">
        <f t="array" ref="M9">SUMPRODUCT(("RNNWWST1"=[1]OUT_PrimaryEnergyCons!$A$1:$A$1000)*1,[1]OUT_PrimaryEnergyCons!K$1:K$1000)</f>
        <v>39.221664398969395</v>
      </c>
      <c r="N9" s="1" cm="1">
        <f t="array" ref="N9">SUMPRODUCT(("RNNWWST1"=[1]OUT_PrimaryEnergyCons!$A$1:$A$1000)*1,[1]OUT_PrimaryEnergyCons!L$1:L$1000)</f>
        <v>36.862050143188306</v>
      </c>
      <c r="O9" s="1" cm="1">
        <f t="array" ref="O9">SUMPRODUCT(("RNNWWST1"=[1]OUT_PrimaryEnergyCons!$A$1:$A$1000)*1,[1]OUT_PrimaryEnergyCons!M$1:M$1000)</f>
        <v>36.269117443479274</v>
      </c>
      <c r="P9" s="1" cm="1">
        <f t="array" ref="P9">SUMPRODUCT(("RNNWWST1"=[1]OUT_PrimaryEnergyCons!$A$1:$A$1000)*1,[1]OUT_PrimaryEnergyCons!N$1:N$1000)</f>
        <v>36.24816205215906</v>
      </c>
      <c r="Q9" s="1" cm="1">
        <f t="array" ref="Q9">SUMPRODUCT(("RNNWWST1"=[1]OUT_PrimaryEnergyCons!$A$1:$A$1000)*1,[1]OUT_PrimaryEnergyCons!O$1:O$1000)</f>
        <v>36.285361247444072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34.100774827005381</v>
      </c>
      <c r="G10" s="1" cm="1">
        <f t="array" ref="G10">SUMPRODUCT(("RNWWST1"=[1]OUT_PrimaryEnergyCons!$A$1:$A$1000)*1,[1]OUT_PrimaryEnergyCons!E$1:E$1000)</f>
        <v>34.100718804757541</v>
      </c>
      <c r="H10" s="1" cm="1">
        <f t="array" ref="H10">SUMPRODUCT(("RNWWST1"=[1]OUT_PrimaryEnergyCons!$A$1:$A$1000)*1,[1]OUT_PrimaryEnergyCons!F$1:F$1000)</f>
        <v>34.10283742280663</v>
      </c>
      <c r="I10" s="1" cm="1">
        <f t="array" ref="I10">SUMPRODUCT(("RNWWST1"=[1]OUT_PrimaryEnergyCons!$A$1:$A$1000)*1,[1]OUT_PrimaryEnergyCons!G$1:G$1000)</f>
        <v>34.101021768135006</v>
      </c>
      <c r="J10" s="1" cm="1">
        <f t="array" ref="J10">SUMPRODUCT(("RNWWST1"=[1]OUT_PrimaryEnergyCons!$A$1:$A$1000)*1,[1]OUT_PrimaryEnergyCons!H$1:H$1000)</f>
        <v>34.103290919489673</v>
      </c>
      <c r="K10" s="1" cm="1">
        <f t="array" ref="K10">SUMPRODUCT(("RNWWST1"=[1]OUT_PrimaryEnergyCons!$A$1:$A$1000)*1,[1]OUT_PrimaryEnergyCons!I$1:I$1000)</f>
        <v>40.974412781690354</v>
      </c>
      <c r="L10" s="1" cm="1">
        <f t="array" ref="L10">SUMPRODUCT(("RNWWST1"=[1]OUT_PrimaryEnergyCons!$A$1:$A$1000)*1,[1]OUT_PrimaryEnergyCons!J$1:J$1000)</f>
        <v>42.859687406105607</v>
      </c>
      <c r="M10" s="1" cm="1">
        <f t="array" ref="M10">SUMPRODUCT(("RNWWST1"=[1]OUT_PrimaryEnergyCons!$A$1:$A$1000)*1,[1]OUT_PrimaryEnergyCons!K$1:K$1000)</f>
        <v>44.606392128062176</v>
      </c>
      <c r="N10" s="1" cm="1">
        <f t="array" ref="N10">SUMPRODUCT(("RNWWST1"=[1]OUT_PrimaryEnergyCons!$A$1:$A$1000)*1,[1]OUT_PrimaryEnergyCons!L$1:L$1000)</f>
        <v>44.606448829592459</v>
      </c>
      <c r="O10" s="1" cm="1">
        <f t="array" ref="O10">SUMPRODUCT(("RNWWST1"=[1]OUT_PrimaryEnergyCons!$A$1:$A$1000)*1,[1]OUT_PrimaryEnergyCons!M$1:M$1000)</f>
        <v>45.271546413128341</v>
      </c>
      <c r="P10" s="1" cm="1">
        <f t="array" ref="P10">SUMPRODUCT(("RNWWST1"=[1]OUT_PrimaryEnergyCons!$A$1:$A$1000)*1,[1]OUT_PrimaryEnergyCons!N$1:N$1000)</f>
        <v>45.271720052730743</v>
      </c>
      <c r="Q10" s="1" cm="1">
        <f t="array" ref="Q10">SUMPRODUCT(("RNWWST1"=[1]OUT_PrimaryEnergyCons!$A$1:$A$1000)*1,[1]OUT_PrimaryEnergyCons!O$1:O$1000)</f>
        <v>45.31426539979261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3.798153742002917</v>
      </c>
      <c r="G11" s="1" cm="1">
        <f t="array" ref="G11">SUMPRODUCT(("mnr"=[1]OUT_PrimaryEnergyCons!$C$1:$C$1000)*1,[1]OUT_PrimaryEnergyCons!E$1:E$1000)</f>
        <v>11.252294902489322</v>
      </c>
      <c r="H11" s="1" cm="1">
        <f t="array" ref="H11">SUMPRODUCT(("mnr"=[1]OUT_PrimaryEnergyCons!$C$1:$C$1000)*1,[1]OUT_PrimaryEnergyCons!F$1:F$1000)</f>
        <v>12.540386299556367</v>
      </c>
      <c r="I11" s="1" cm="1">
        <f t="array" ref="I11">SUMPRODUCT(("mnr"=[1]OUT_PrimaryEnergyCons!$C$1:$C$1000)*1,[1]OUT_PrimaryEnergyCons!G$1:G$1000)</f>
        <v>12.540468697315587</v>
      </c>
      <c r="J11" s="1" cm="1">
        <f t="array" ref="J11">SUMPRODUCT(("mnr"=[1]OUT_PrimaryEnergyCons!$C$1:$C$1000)*1,[1]OUT_PrimaryEnergyCons!H$1:H$1000)</f>
        <v>12.540483539021086</v>
      </c>
      <c r="K11" s="1" cm="1">
        <f t="array" ref="K11">SUMPRODUCT(("mnr"=[1]OUT_PrimaryEnergyCons!$C$1:$C$1000)*1,[1]OUT_PrimaryEnergyCons!I$1:I$1000)</f>
        <v>12.570500562088954</v>
      </c>
      <c r="L11" s="1" cm="1">
        <f t="array" ref="L11">SUMPRODUCT(("mnr"=[1]OUT_PrimaryEnergyCons!$C$1:$C$1000)*1,[1]OUT_PrimaryEnergyCons!J$1:J$1000)</f>
        <v>12.864967016680447</v>
      </c>
      <c r="M11" s="1" cm="1">
        <f t="array" ref="M11">SUMPRODUCT(("mnr"=[1]OUT_PrimaryEnergyCons!$C$1:$C$1000)*1,[1]OUT_PrimaryEnergyCons!K$1:K$1000)</f>
        <v>23.996155230108975</v>
      </c>
      <c r="N11" s="1" cm="1">
        <f t="array" ref="N11">SUMPRODUCT(("mnr"=[1]OUT_PrimaryEnergyCons!$C$1:$C$1000)*1,[1]OUT_PrimaryEnergyCons!L$1:L$1000)</f>
        <v>23.996163066606155</v>
      </c>
      <c r="O11" s="1" cm="1">
        <f t="array" ref="O11">SUMPRODUCT(("mnr"=[1]OUT_PrimaryEnergyCons!$C$1:$C$1000)*1,[1]OUT_PrimaryEnergyCons!M$1:M$1000)</f>
        <v>23.996180652337923</v>
      </c>
      <c r="P11" s="1" cm="1">
        <f t="array" ref="P11">SUMPRODUCT(("mnr"=[1]OUT_PrimaryEnergyCons!$C$1:$C$1000)*1,[1]OUT_PrimaryEnergyCons!N$1:N$1000)</f>
        <v>23.99620349725231</v>
      </c>
      <c r="Q11" s="1" cm="1">
        <f t="array" ref="Q11">SUMPRODUCT(("mnr"=[1]OUT_PrimaryEnergyCons!$C$1:$C$1000)*1,[1]OUT_PrimaryEnergyCons!O$1:O$1000)</f>
        <v>23.996778115302057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149.43058010785987</v>
      </c>
      <c r="G12" s="1">
        <f t="shared" ref="G12:K12" si="11">SUM(G13:G15)</f>
        <v>125.62112254858636</v>
      </c>
      <c r="H12" s="1">
        <f t="shared" si="11"/>
        <v>136.81435821214112</v>
      </c>
      <c r="I12" s="1">
        <f t="shared" si="11"/>
        <v>151.90829495791024</v>
      </c>
      <c r="J12" s="1">
        <f t="shared" si="11"/>
        <v>152.84227969795242</v>
      </c>
      <c r="K12" s="1">
        <f t="shared" si="11"/>
        <v>155.24979067364143</v>
      </c>
      <c r="L12" s="1">
        <f t="shared" ref="L12:O12" si="12">SUM(L13:L15)</f>
        <v>157.29731134428019</v>
      </c>
      <c r="M12" s="1">
        <f t="shared" si="12"/>
        <v>159.54690633928249</v>
      </c>
      <c r="N12" s="1">
        <f t="shared" si="12"/>
        <v>161.60706633123408</v>
      </c>
      <c r="O12" s="1">
        <f t="shared" si="12"/>
        <v>163.65775888448687</v>
      </c>
      <c r="P12" s="1">
        <f>SUM(P13:P15)</f>
        <v>163.68926876776385</v>
      </c>
      <c r="Q12" s="1">
        <f>SUM(Q13:Q15)</f>
        <v>165.20511572733653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66.745704970850426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49.798867383136994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68.876332823846596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67.474454627844807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69.602477341336552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72.183209978896159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74.384298164799574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74.836089972413589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74.83609254202166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74.836100615877214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74.836097082814604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74.836090966038441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66.632450069366882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55.764142050832916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65.600285861368263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67.167948043085786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66.883780225073536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66.131609027394816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65.544877391849425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67.131577405689512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67.131579081609928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67.131576792383612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67.131588979042775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67.131644983241046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16.052425067642556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20.058113114616454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2.3377395269262342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17.26589228697965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16.356022131542343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16.93497166735046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17.368135787631193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17.579238961179396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19.639394707602506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21.690081476226016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21.721582705906492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23.237379778057051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12.556488544657197</v>
      </c>
      <c r="G16" s="1" cm="1">
        <f t="array" ref="G16">SUMPRODUCT(ISNUMBER(SEARCH("SOL",[1]OUT_PrimaryEnergyCons!$C$1:$C$1000))*1,[1]OUT_PrimaryEnergyCons!E$1:E$1000)</f>
        <v>16.522345191470695</v>
      </c>
      <c r="H16" s="1" cm="1">
        <f t="array" ref="H16">SUMPRODUCT(ISNUMBER(SEARCH("SOL",[1]OUT_PrimaryEnergyCons!$C$1:$C$1000))*1,[1]OUT_PrimaryEnergyCons!F$1:F$1000)</f>
        <v>32.094234857311761</v>
      </c>
      <c r="I16" s="1" cm="1">
        <f t="array" ref="I16">SUMPRODUCT(ISNUMBER(SEARCH("SOL",[1]OUT_PrimaryEnergyCons!$C$1:$C$1000))*1,[1]OUT_PrimaryEnergyCons!G$1:G$1000)</f>
        <v>50.099828401903359</v>
      </c>
      <c r="J16" s="1" cm="1">
        <f t="array" ref="J16">SUMPRODUCT(ISNUMBER(SEARCH("SOL",[1]OUT_PrimaryEnergyCons!$C$1:$C$1000))*1,[1]OUT_PrimaryEnergyCons!H$1:H$1000)</f>
        <v>84.60689275238353</v>
      </c>
      <c r="K16" s="1" cm="1">
        <f t="array" ref="K16">SUMPRODUCT(ISNUMBER(SEARCH("SOL",[1]OUT_PrimaryEnergyCons!$C$1:$C$1000))*1,[1]OUT_PrimaryEnergyCons!I$1:I$1000)</f>
        <v>133.15091283360437</v>
      </c>
      <c r="L16" s="1" cm="1">
        <f t="array" ref="L16">SUMPRODUCT(ISNUMBER(SEARCH("SOL",[1]OUT_PrimaryEnergyCons!$C$1:$C$1000))*1,[1]OUT_PrimaryEnergyCons!J$1:J$1000)</f>
        <v>161.36373540915915</v>
      </c>
      <c r="M16" s="1" cm="1">
        <f t="array" ref="M16">SUMPRODUCT(ISNUMBER(SEARCH("SOL",[1]OUT_PrimaryEnergyCons!$C$1:$C$1000))*1,[1]OUT_PrimaryEnergyCons!K$1:K$1000)</f>
        <v>177.52112605208373</v>
      </c>
      <c r="N16" s="1" cm="1">
        <f t="array" ref="N16">SUMPRODUCT(ISNUMBER(SEARCH("SOL",[1]OUT_PrimaryEnergyCons!$C$1:$C$1000))*1,[1]OUT_PrimaryEnergyCons!L$1:L$1000)</f>
        <v>180.00129612455569</v>
      </c>
      <c r="O16" s="1" cm="1">
        <f t="array" ref="O16">SUMPRODUCT(ISNUMBER(SEARCH("SOL",[1]OUT_PrimaryEnergyCons!$C$1:$C$1000))*1,[1]OUT_PrimaryEnergyCons!M$1:M$1000)</f>
        <v>180.00133956258335</v>
      </c>
      <c r="P16" s="1" cm="1">
        <f t="array" ref="P16">SUMPRODUCT(ISNUMBER(SEARCH("SOL",[1]OUT_PrimaryEnergyCons!$C$1:$C$1000))*1,[1]OUT_PrimaryEnergyCons!N$1:N$1000)</f>
        <v>180.00135421912876</v>
      </c>
      <c r="Q16" s="1" cm="1">
        <f t="array" ref="Q16">SUMPRODUCT(ISNUMBER(SEARCH("SOL",[1]OUT_PrimaryEnergyCons!$C$1:$C$1000))*1,[1]OUT_PrimaryEnergyCons!O$1:O$1000)</f>
        <v>180.00297425970166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0.52412549046081947</v>
      </c>
      <c r="G17" s="1" cm="1">
        <f t="array" ref="G17">SUMPRODUCT(ISNUMBER(SEARCH("wnd",[1]OUT_PrimaryEnergyCons!$C$1:$C$1000))*1,[1]OUT_PrimaryEnergyCons!E$1:E$1000)</f>
        <v>0.54541737874319218</v>
      </c>
      <c r="H17" s="1" cm="1">
        <f t="array" ref="H17">SUMPRODUCT(ISNUMBER(SEARCH("wnd",[1]OUT_PrimaryEnergyCons!$C$1:$C$1000))*1,[1]OUT_PrimaryEnergyCons!F$1:F$1000)</f>
        <v>0.50328997715717727</v>
      </c>
      <c r="I17" s="1" cm="1">
        <f t="array" ref="I17">SUMPRODUCT(ISNUMBER(SEARCH("wnd",[1]OUT_PrimaryEnergyCons!$C$1:$C$1000))*1,[1]OUT_PrimaryEnergyCons!G$1:G$1000)</f>
        <v>2.0503526365198423</v>
      </c>
      <c r="J17" s="1" cm="1">
        <f t="array" ref="J17">SUMPRODUCT(ISNUMBER(SEARCH("wnd",[1]OUT_PrimaryEnergyCons!$C$1:$C$1000))*1,[1]OUT_PrimaryEnergyCons!H$1:H$1000)</f>
        <v>3.6359035549782988</v>
      </c>
      <c r="K17" s="1" cm="1">
        <f t="array" ref="K17">SUMPRODUCT(ISNUMBER(SEARCH("wnd",[1]OUT_PrimaryEnergyCons!$C$1:$C$1000))*1,[1]OUT_PrimaryEnergyCons!I$1:I$1000)</f>
        <v>4.6761906575883163</v>
      </c>
      <c r="L17" s="1" cm="1">
        <f t="array" ref="L17">SUMPRODUCT(ISNUMBER(SEARCH("wnd",[1]OUT_PrimaryEnergyCons!$C$1:$C$1000))*1,[1]OUT_PrimaryEnergyCons!J$1:J$1000)</f>
        <v>10.313542641013649</v>
      </c>
      <c r="M17" s="1" cm="1">
        <f t="array" ref="M17">SUMPRODUCT(ISNUMBER(SEARCH("wnd",[1]OUT_PrimaryEnergyCons!$C$1:$C$1000))*1,[1]OUT_PrimaryEnergyCons!K$1:K$1000)</f>
        <v>11.428386219638009</v>
      </c>
      <c r="N17" s="1" cm="1">
        <f t="array" ref="N17">SUMPRODUCT(ISNUMBER(SEARCH("wnd",[1]OUT_PrimaryEnergyCons!$C$1:$C$1000))*1,[1]OUT_PrimaryEnergyCons!L$1:L$1000)</f>
        <v>11.430640339986581</v>
      </c>
      <c r="O17" s="1" cm="1">
        <f t="array" ref="O17">SUMPRODUCT(ISNUMBER(SEARCH("wnd",[1]OUT_PrimaryEnergyCons!$C$1:$C$1000))*1,[1]OUT_PrimaryEnergyCons!M$1:M$1000)</f>
        <v>11.434683539795612</v>
      </c>
      <c r="P17" s="1" cm="1">
        <f t="array" ref="P17">SUMPRODUCT(ISNUMBER(SEARCH("wnd",[1]OUT_PrimaryEnergyCons!$C$1:$C$1000))*1,[1]OUT_PrimaryEnergyCons!N$1:N$1000)</f>
        <v>11.435160515952662</v>
      </c>
      <c r="Q17" s="1" cm="1">
        <f t="array" ref="Q17">SUMPRODUCT(ISNUMBER(SEARCH("wnd",[1]OUT_PrimaryEnergyCons!$C$1:$C$1000))*1,[1]OUT_PrimaryEnergyCons!O$1:O$1000)</f>
        <v>11.43965172648954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18.873119153505002</v>
      </c>
      <c r="G18" s="1">
        <f>[1]Overview!C$9-G19</f>
        <v>22.218715829119354</v>
      </c>
      <c r="H18" s="1">
        <f>[1]Overview!D$9-H19</f>
        <v>26.851066550510197</v>
      </c>
      <c r="I18" s="1">
        <f>[1]Overview!E$9-I19</f>
        <v>39.414177680352509</v>
      </c>
      <c r="J18" s="1">
        <f>[1]Overview!F$9-J19</f>
        <v>59.289044336538907</v>
      </c>
      <c r="K18" s="1">
        <f>[1]Overview!G$9-K19</f>
        <v>75.505398747574276</v>
      </c>
      <c r="L18" s="1">
        <f>[1]Overview!H$9-L19</f>
        <v>82.287603586614807</v>
      </c>
      <c r="M18" s="1">
        <f>[1]Overview!I$9-M19</f>
        <v>93.024426431118272</v>
      </c>
      <c r="N18" s="1">
        <f>[1]Overview!J$9-N19</f>
        <v>94.925568671874785</v>
      </c>
      <c r="O18" s="1">
        <f>[1]Overview!K$9-O19</f>
        <v>97.071254105562801</v>
      </c>
      <c r="P18" s="1">
        <f>[1]Overview!L$9-P19</f>
        <v>95.955653420199909</v>
      </c>
      <c r="Q18" s="1">
        <f>[1]Overview!M$9-Q19</f>
        <v>98.409796760932338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4.8659128485124201E-3</v>
      </c>
      <c r="L19" s="1">
        <f>+[1]Overview!H$28</f>
        <v>0.89204777545729819</v>
      </c>
      <c r="M19" s="1">
        <f>+[1]Overview!I$28</f>
        <v>1.4563782219562387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779.69031902536437</v>
      </c>
      <c r="G20" s="3">
        <f t="shared" si="13"/>
        <v>701.7876853110339</v>
      </c>
      <c r="H20" s="3">
        <f t="shared" si="13"/>
        <v>609.0540718248144</v>
      </c>
      <c r="I20" s="3">
        <f t="shared" si="13"/>
        <v>547.34611637011812</v>
      </c>
      <c r="J20" s="3">
        <f t="shared" si="13"/>
        <v>411.98324607750521</v>
      </c>
      <c r="K20" s="3">
        <f t="shared" si="13"/>
        <v>283.17613971913852</v>
      </c>
      <c r="L20" s="3">
        <f t="shared" ref="L20:O20" si="14">SUM(L21:L22,L41,L50:L51,L56)</f>
        <v>164.73433003236178</v>
      </c>
      <c r="M20" s="3">
        <f t="shared" si="14"/>
        <v>144.88576048174588</v>
      </c>
      <c r="N20" s="3">
        <f t="shared" si="14"/>
        <v>153.41330908286153</v>
      </c>
      <c r="O20" s="3">
        <f t="shared" si="14"/>
        <v>166.20146400412466</v>
      </c>
      <c r="P20" s="3">
        <f>SUM(P21:P22,P41,P50:P51,P56)</f>
        <v>183.20157947754029</v>
      </c>
      <c r="Q20" s="3">
        <f>SUM(Q21:Q22,Q41,Q50:Q51,Q56)</f>
        <v>185.99892638153739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3.6600707843060283</v>
      </c>
      <c r="G21" s="1" cm="1">
        <f t="array" ref="G21">SUMPRODUCT(("COA"=[1]OUT_PrimaryEnergyCons!$C$4:$C$10000)*1,[1]OUT_PrimaryEnergyCons!E$4:E$10000)</f>
        <v>3.5647856669784166</v>
      </c>
      <c r="H21" s="1" cm="1">
        <f t="array" ref="H21">SUMPRODUCT(("COA"=[1]OUT_PrimaryEnergyCons!$C$4:$C$10000)*1,[1]OUT_PrimaryEnergyCons!F$4:F$10000)</f>
        <v>4.5019842411256547E-2</v>
      </c>
      <c r="I21" s="1" cm="1">
        <f t="array" ref="I21">SUMPRODUCT(("COA"=[1]OUT_PrimaryEnergyCons!$C$4:$C$10000)*1,[1]OUT_PrimaryEnergyCons!G$4:G$10000)</f>
        <v>8.9943138938816496E-3</v>
      </c>
      <c r="J21" s="1" cm="1">
        <f t="array" ref="J21">SUMPRODUCT(("COA"=[1]OUT_PrimaryEnergyCons!$C$4:$C$10000)*1,[1]OUT_PrimaryEnergyCons!H$4:H$10000)</f>
        <v>5.8241447923348339E-3</v>
      </c>
      <c r="K21" s="1" cm="1">
        <f t="array" ref="K21">SUMPRODUCT(("COA"=[1]OUT_PrimaryEnergyCons!$C$4:$C$10000)*1,[1]OUT_PrimaryEnergyCons!I$4:I$10000)</f>
        <v>7.0102111735275653E-3</v>
      </c>
      <c r="L21" s="1" cm="1">
        <f t="array" ref="L21">SUMPRODUCT(("COA"=[1]OUT_PrimaryEnergyCons!$C$4:$C$10000)*1,[1]OUT_PrimaryEnergyCons!J$4:J$10000)</f>
        <v>3.489113567669446E-3</v>
      </c>
      <c r="M21" s="1" cm="1">
        <f t="array" ref="M21">SUMPRODUCT(("COA"=[1]OUT_PrimaryEnergyCons!$C$4:$C$10000)*1,[1]OUT_PrimaryEnergyCons!K$4:K$10000)</f>
        <v>5.9582856007472512E-5</v>
      </c>
      <c r="N21" s="1" cm="1">
        <f t="array" ref="N21">SUMPRODUCT(("COA"=[1]OUT_PrimaryEnergyCons!$C$4:$C$10000)*1,[1]OUT_PrimaryEnergyCons!L$4:L$10000)</f>
        <v>8.7529739688749998E-5</v>
      </c>
      <c r="O21" s="1" cm="1">
        <f t="array" ref="O21">SUMPRODUCT(("COA"=[1]OUT_PrimaryEnergyCons!$C$4:$C$10000)*1,[1]OUT_PrimaryEnergyCons!M$4:M$10000)</f>
        <v>1.0637858840713467E-4</v>
      </c>
      <c r="P21" s="1" cm="1">
        <f t="array" ref="P21">SUMPRODUCT(("COA"=[1]OUT_PrimaryEnergyCons!$C$4:$C$10000)*1,[1]OUT_PrimaryEnergyCons!N$4:N$10000)</f>
        <v>1.0708866440250796E-4</v>
      </c>
      <c r="Q21" s="1" cm="1">
        <f t="array" ref="Q21">SUMPRODUCT(("COA"=[1]OUT_PrimaryEnergyCons!$C$4:$C$10000)*1,[1]OUT_PrimaryEnergyCons!O$4:O$10000)</f>
        <v>1.503072425211893E-4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310.44775271734238</v>
      </c>
      <c r="G22" s="1">
        <f t="shared" ref="G22:K22" si="15">G23+G29</f>
        <v>286.82947344085272</v>
      </c>
      <c r="H22" s="1">
        <f t="shared" si="15"/>
        <v>221.25578659128425</v>
      </c>
      <c r="I22" s="1">
        <f t="shared" si="15"/>
        <v>175.52705451469905</v>
      </c>
      <c r="J22" s="1">
        <f t="shared" si="15"/>
        <v>108.35475758114106</v>
      </c>
      <c r="K22" s="1">
        <f t="shared" si="15"/>
        <v>80.158724595904062</v>
      </c>
      <c r="L22" s="1">
        <f t="shared" ref="L22:O22" si="16">L23+L29</f>
        <v>88.075553347476131</v>
      </c>
      <c r="M22" s="1">
        <f t="shared" si="16"/>
        <v>97.933063416743892</v>
      </c>
      <c r="N22" s="1">
        <f t="shared" si="16"/>
        <v>96.443557860726997</v>
      </c>
      <c r="O22" s="1">
        <f t="shared" si="16"/>
        <v>97.688273094620698</v>
      </c>
      <c r="P22" s="1">
        <f>P23+P29</f>
        <v>98.741140697514055</v>
      </c>
      <c r="Q22" s="1">
        <f>Q23+Q29</f>
        <v>100.30206395641586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304.31219707438987</v>
      </c>
      <c r="G23" s="1">
        <f t="shared" ref="G23:K23" si="20">SUM(G24:G28)</f>
        <v>280.69433554099209</v>
      </c>
      <c r="H23" s="1">
        <f t="shared" si="20"/>
        <v>215.12021905311747</v>
      </c>
      <c r="I23" s="1">
        <f t="shared" si="20"/>
        <v>164.60487569299696</v>
      </c>
      <c r="J23" s="1">
        <f t="shared" si="20"/>
        <v>84.972153807412369</v>
      </c>
      <c r="K23" s="1">
        <f t="shared" si="20"/>
        <v>37.766079197893312</v>
      </c>
      <c r="L23" s="1">
        <f t="shared" ref="L23:O23" si="21">SUM(L24:L28)</f>
        <v>15.830843299194227</v>
      </c>
      <c r="M23" s="1">
        <f t="shared" si="21"/>
        <v>0</v>
      </c>
      <c r="N23" s="1">
        <f t="shared" si="21"/>
        <v>1.1557815829929014E-3</v>
      </c>
      <c r="O23" s="1">
        <f t="shared" si="21"/>
        <v>1.5112463391100432E-3</v>
      </c>
      <c r="P23" s="1">
        <f>SUM(P24:P28)</f>
        <v>1.5219288422372778E-3</v>
      </c>
      <c r="Q23" s="1">
        <f>SUM(Q24:Q28)</f>
        <v>2.5727984521662179E-3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101.88059985596536</v>
      </c>
      <c r="G24" s="1" cm="1">
        <f t="array" ref="G24">SUMPRODUCT(("LFO"=[1]OUT_PrimaryEnergyCons!$C$4:$C$10000)*1,[1]OUT_PrimaryEnergyCons!E$4:E$10000)</f>
        <v>88.22071721926639</v>
      </c>
      <c r="H24" s="1" cm="1">
        <f t="array" ref="H24">SUMPRODUCT(("LFO"=[1]OUT_PrimaryEnergyCons!$C$4:$C$10000)*1,[1]OUT_PrimaryEnergyCons!F$4:F$10000)</f>
        <v>76.55739122716399</v>
      </c>
      <c r="I24" s="1" cm="1">
        <f t="array" ref="I24">SUMPRODUCT(("LFO"=[1]OUT_PrimaryEnergyCons!$C$4:$C$10000)*1,[1]OUT_PrimaryEnergyCons!G$4:G$10000)</f>
        <v>63.098902180086085</v>
      </c>
      <c r="J24" s="1" cm="1">
        <f t="array" ref="J24">SUMPRODUCT(("LFO"=[1]OUT_PrimaryEnergyCons!$C$4:$C$10000)*1,[1]OUT_PrimaryEnergyCons!H$4:H$10000)</f>
        <v>27.475545758054327</v>
      </c>
      <c r="K24" s="1" cm="1">
        <f t="array" ref="K24">SUMPRODUCT(("LFO"=[1]OUT_PrimaryEnergyCons!$C$4:$C$10000)*1,[1]OUT_PrimaryEnergyCons!I$4:I$10000)</f>
        <v>9.4905519463216592</v>
      </c>
      <c r="L24" s="1" cm="1">
        <f t="array" ref="L24">SUMPRODUCT(("LFO"=[1]OUT_PrimaryEnergyCons!$C$4:$C$10000)*1,[1]OUT_PrimaryEnergyCons!J$4:J$10000)</f>
        <v>4.7080145272298264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1.022602763143662E-3</v>
      </c>
      <c r="O24" s="1" cm="1">
        <f t="array" ref="O24">SUMPRODUCT(("LFO"=[1]OUT_PrimaryEnergyCons!$C$4:$C$10000)*1,[1]OUT_PrimaryEnergyCons!M$4:M$10000)</f>
        <v>1.3588337962187986E-3</v>
      </c>
      <c r="P24" s="1" cm="1">
        <f t="array" ref="P24">SUMPRODUCT(("LFO"=[1]OUT_PrimaryEnergyCons!$C$4:$C$10000)*1,[1]OUT_PrimaryEnergyCons!N$4:N$10000)</f>
        <v>1.3632256117727221E-3</v>
      </c>
      <c r="Q24" s="1" cm="1">
        <f t="array" ref="Q24">SUMPRODUCT(("LFO"=[1]OUT_PrimaryEnergyCons!$C$4:$C$10000)*1,[1]OUT_PrimaryEnergyCons!O$4:O$10000)</f>
        <v>2.3308211434838731E-3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2.7764063370127681</v>
      </c>
      <c r="G25" s="1" cm="1">
        <f t="array" ref="G25">SUMPRODUCT(("HFO"=[1]OUT_PrimaryEnergyCons!$C$4:$C$10000)*1,[1]OUT_PrimaryEnergyCons!E$4:E$10000)</f>
        <v>2.7644275427325748</v>
      </c>
      <c r="H25" s="1" cm="1">
        <f t="array" ref="H25">SUMPRODUCT(("HFO"=[1]OUT_PrimaryEnergyCons!$C$4:$C$10000)*1,[1]OUT_PrimaryEnergyCons!F$4:F$10000)</f>
        <v>1.5098278535782913E-2</v>
      </c>
      <c r="I25" s="1" cm="1">
        <f t="array" ref="I25">SUMPRODUCT(("HFO"=[1]OUT_PrimaryEnergyCons!$C$4:$C$10000)*1,[1]OUT_PrimaryEnergyCons!G$4:G$10000)</f>
        <v>3.3219928029021477E-3</v>
      </c>
      <c r="J25" s="1" cm="1">
        <f t="array" ref="J25">SUMPRODUCT(("HFO"=[1]OUT_PrimaryEnergyCons!$C$4:$C$10000)*1,[1]OUT_PrimaryEnergyCons!H$4:H$10000)</f>
        <v>4.5819207824776423E-3</v>
      </c>
      <c r="K25" s="1" cm="1">
        <f t="array" ref="K25">SUMPRODUCT(("HFO"=[1]OUT_PrimaryEnergyCons!$C$4:$C$10000)*1,[1]OUT_PrimaryEnergyCons!I$4:I$10000)</f>
        <v>8.3702591214789446E-3</v>
      </c>
      <c r="L25" s="1" cm="1">
        <f t="array" ref="L25">SUMPRODUCT(("HFO"=[1]OUT_PrimaryEnergyCons!$C$4:$C$10000)*1,[1]OUT_PrimaryEnergyCons!J$4:J$10000)</f>
        <v>3.9273513974207083E-3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119.17480785518279</v>
      </c>
      <c r="G26" s="1" cm="1">
        <f t="array" ref="G26">SUMPRODUCT(("DSL"=[1]OUT_PrimaryEnergyCons!$C$4:$C$10000)*1,[1]OUT_PrimaryEnergyCons!E$4:E$10000)</f>
        <v>112.68600838430406</v>
      </c>
      <c r="H26" s="1" cm="1">
        <f t="array" ref="H26">SUMPRODUCT(("DSL"=[1]OUT_PrimaryEnergyCons!$C$4:$C$10000)*1,[1]OUT_PrimaryEnergyCons!F$4:F$10000)</f>
        <v>68.112658945059266</v>
      </c>
      <c r="I26" s="1" cm="1">
        <f t="array" ref="I26">SUMPRODUCT(("DSL"=[1]OUT_PrimaryEnergyCons!$C$4:$C$10000)*1,[1]OUT_PrimaryEnergyCons!G$4:G$10000)</f>
        <v>52.518637251249295</v>
      </c>
      <c r="J26" s="1" cm="1">
        <f t="array" ref="J26">SUMPRODUCT(("DSL"=[1]OUT_PrimaryEnergyCons!$C$4:$C$10000)*1,[1]OUT_PrimaryEnergyCons!H$4:H$10000)</f>
        <v>33.360287473367599</v>
      </c>
      <c r="K26" s="1" cm="1">
        <f t="array" ref="K26">SUMPRODUCT(("DSL"=[1]OUT_PrimaryEnergyCons!$C$4:$C$10000)*1,[1]OUT_PrimaryEnergyCons!I$4:I$10000)</f>
        <v>19.858254089416636</v>
      </c>
      <c r="L26" s="1" cm="1">
        <f t="array" ref="L26">SUMPRODUCT(("DSL"=[1]OUT_PrimaryEnergyCons!$C$4:$C$10000)*1,[1]OUT_PrimaryEnergyCons!J$4:J$10000)</f>
        <v>5.4516495498417896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4.416686274973628E-5</v>
      </c>
      <c r="O26" s="1" cm="1">
        <f t="array" ref="O26">SUMPRODUCT(("DSL"=[1]OUT_PrimaryEnergyCons!$C$4:$C$10000)*1,[1]OUT_PrimaryEnergyCons!M$4:M$10000)</f>
        <v>5.0374676547576441E-5</v>
      </c>
      <c r="P26" s="1" cm="1">
        <f t="array" ref="P26">SUMPRODUCT(("DSL"=[1]OUT_PrimaryEnergyCons!$C$4:$C$10000)*1,[1]OUT_PrimaryEnergyCons!N$4:N$10000)</f>
        <v>5.304411859027317E-5</v>
      </c>
      <c r="Q26" s="1" cm="1">
        <f t="array" ref="Q26">SUMPRODUCT(("DSL"=[1]OUT_PrimaryEnergyCons!$C$4:$C$10000)*1,[1]OUT_PrimaryEnergyCons!O$4:O$10000)</f>
        <v>8.0360256390653903E-5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79.371301907157587</v>
      </c>
      <c r="G27" s="1" cm="1">
        <f t="array" ref="G27">SUMPRODUCT(("GSL"=[1]OUT_PrimaryEnergyCons!$C$4:$C$10000)*1,[1]OUT_PrimaryEnergyCons!E$4:E$10000)</f>
        <v>75.618225328520367</v>
      </c>
      <c r="H27" s="1" cm="1">
        <f t="array" ref="H27">SUMPRODUCT(("GSL"=[1]OUT_PrimaryEnergyCons!$C$4:$C$10000)*1,[1]OUT_PrimaryEnergyCons!F$4:F$10000)</f>
        <v>68.586263021049248</v>
      </c>
      <c r="I27" s="1" cm="1">
        <f t="array" ref="I27">SUMPRODUCT(("GSL"=[1]OUT_PrimaryEnergyCons!$C$4:$C$10000)*1,[1]OUT_PrimaryEnergyCons!G$4:G$10000)</f>
        <v>46.40037260598649</v>
      </c>
      <c r="J27" s="1" cm="1">
        <f t="array" ref="J27">SUMPRODUCT(("GSL"=[1]OUT_PrimaryEnergyCons!$C$4:$C$10000)*1,[1]OUT_PrimaryEnergyCons!H$4:H$10000)</f>
        <v>21.771200460281289</v>
      </c>
      <c r="K27" s="1" cm="1">
        <f t="array" ref="K27">SUMPRODUCT(("GSL"=[1]OUT_PrimaryEnergyCons!$C$4:$C$10000)*1,[1]OUT_PrimaryEnergyCons!I$4:I$10000)</f>
        <v>6.631564778642443</v>
      </c>
      <c r="L27" s="1" cm="1">
        <f t="array" ref="L27">SUMPRODUCT(("GSL"=[1]OUT_PrimaryEnergyCons!$C$4:$C$10000)*1,[1]OUT_PrimaryEnergyCons!J$4:J$10000)</f>
        <v>4.0526037866756406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4.6108127972608557E-5</v>
      </c>
      <c r="O27" s="1" cm="1">
        <f t="array" ref="O27">SUMPRODUCT(("GSL"=[1]OUT_PrimaryEnergyCons!$C$4:$C$10000)*1,[1]OUT_PrimaryEnergyCons!M$4:M$10000)</f>
        <v>5.1879873374911471E-5</v>
      </c>
      <c r="P27" s="1" cm="1">
        <f t="array" ref="P27">SUMPRODUCT(("GSL"=[1]OUT_PrimaryEnergyCons!$C$4:$C$10000)*1,[1]OUT_PrimaryEnergyCons!N$4:N$10000)</f>
        <v>5.4417581179728648E-5</v>
      </c>
      <c r="Q27" s="1" cm="1">
        <f t="array" ref="Q27">SUMPRODUCT(("GSL"=[1]OUT_PrimaryEnergyCons!$C$4:$C$10000)*1,[1]OUT_PrimaryEnergyCons!O$4:O$10000)</f>
        <v>8.4825163915061227E-5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1.1090811190713494</v>
      </c>
      <c r="G28" s="1" cm="1">
        <f t="array" ref="G28">SUMPRODUCT(("KER"=[1]OUT_PrimaryEnergyCons!$C$4:$C$10000)*1,[1]OUT_PrimaryEnergyCons!E$4:E$10000)</f>
        <v>1.4049570661686928</v>
      </c>
      <c r="H28" s="1" cm="1">
        <f t="array" ref="H28">SUMPRODUCT(("KER"=[1]OUT_PrimaryEnergyCons!$C$4:$C$10000)*1,[1]OUT_PrimaryEnergyCons!F$4:F$10000)</f>
        <v>1.848807581309178</v>
      </c>
      <c r="I28" s="1" cm="1">
        <f t="array" ref="I28">SUMPRODUCT(("KER"=[1]OUT_PrimaryEnergyCons!$C$4:$C$10000)*1,[1]OUT_PrimaryEnergyCons!G$4:G$10000)</f>
        <v>2.5836416628721697</v>
      </c>
      <c r="J28" s="1" cm="1">
        <f t="array" ref="J28">SUMPRODUCT(("KER"=[1]OUT_PrimaryEnergyCons!$C$4:$C$10000)*1,[1]OUT_PrimaryEnergyCons!H$4:H$10000)</f>
        <v>2.3605381949266797</v>
      </c>
      <c r="K28" s="1" cm="1">
        <f t="array" ref="K28">SUMPRODUCT(("KER"=[1]OUT_PrimaryEnergyCons!$C$4:$C$10000)*1,[1]OUT_PrimaryEnergyCons!I$4:I$10000)</f>
        <v>1.7773381243910928</v>
      </c>
      <c r="L28" s="1" cm="1">
        <f t="array" ref="L28">SUMPRODUCT(("KER"=[1]OUT_PrimaryEnergyCons!$C$4:$C$10000)*1,[1]OUT_PrimaryEnergyCons!J$4:J$10000)</f>
        <v>1.6146480840495507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4.2903829126894534E-5</v>
      </c>
      <c r="O28" s="1" cm="1">
        <f t="array" ref="O28">SUMPRODUCT(("KER"=[1]OUT_PrimaryEnergyCons!$C$4:$C$10000)*1,[1]OUT_PrimaryEnergyCons!M$4:M$10000)</f>
        <v>5.015799296875657E-5</v>
      </c>
      <c r="P28" s="1" cm="1">
        <f t="array" ref="P28">SUMPRODUCT(("KER"=[1]OUT_PrimaryEnergyCons!$C$4:$C$10000)*1,[1]OUT_PrimaryEnergyCons!N$4:N$10000)</f>
        <v>5.1241530694553955E-5</v>
      </c>
      <c r="Q28" s="1" cm="1">
        <f t="array" ref="Q28">SUMPRODUCT(("KER"=[1]OUT_PrimaryEnergyCons!$C$4:$C$10000)*1,[1]OUT_PrimaryEnergyCons!O$4:O$10000)</f>
        <v>7.6791888376629805E-5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6.1355556429524878</v>
      </c>
      <c r="G29" s="1">
        <f t="shared" ref="G29:K29" si="25">SUM(G30:G32)</f>
        <v>6.1351378998606449</v>
      </c>
      <c r="H29" s="1">
        <f t="shared" si="25"/>
        <v>6.1355675381667734</v>
      </c>
      <c r="I29" s="1">
        <f t="shared" si="25"/>
        <v>10.922178821702094</v>
      </c>
      <c r="J29" s="1">
        <f t="shared" si="25"/>
        <v>23.382603773728682</v>
      </c>
      <c r="K29" s="1">
        <f t="shared" si="25"/>
        <v>42.392645398010757</v>
      </c>
      <c r="L29" s="1">
        <f t="shared" ref="L29:O29" si="26">SUM(L30:L32)</f>
        <v>72.244710048281902</v>
      </c>
      <c r="M29" s="1">
        <f t="shared" si="26"/>
        <v>97.933063416743892</v>
      </c>
      <c r="N29" s="1">
        <f t="shared" si="26"/>
        <v>96.442402079144003</v>
      </c>
      <c r="O29" s="1">
        <f t="shared" si="26"/>
        <v>97.686761848281591</v>
      </c>
      <c r="P29" s="1">
        <f>SUM(P30:P32)</f>
        <v>98.739618768671818</v>
      </c>
      <c r="Q29" s="1">
        <f>SUM(Q30:Q32)</f>
        <v>100.2994911579637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1.8135546738321846</v>
      </c>
      <c r="G30" s="1" cm="1">
        <f t="array" ref="G30">SUMPRODUCT(ISNUMBER(SEARCH("IMPBDS",[1]OUT_SyntheticFuels!$C$4:$C$1000))*1,("Var_Fout"=[1]OUT_SyntheticFuels!$B$4:$B$1000)*1,[1]OUT_SyntheticFuels!F$4:F$1000)-G32</f>
        <v>1.8123736095584122</v>
      </c>
      <c r="H30" s="1" cm="1">
        <f t="array" ref="H30">SUMPRODUCT(ISNUMBER(SEARCH("IMPBDS",[1]OUT_SyntheticFuels!$C$4:$C$1000))*1,("Var_Fout"=[1]OUT_SyntheticFuels!$B$4:$B$1000)*1,[1]OUT_SyntheticFuels!G$4:G$1000)-H32</f>
        <v>3.2005637588381415</v>
      </c>
      <c r="I30" s="1" cm="1">
        <f t="array" ref="I30">SUMPRODUCT(ISNUMBER(SEARCH("IMPBDS",[1]OUT_SyntheticFuels!$C$4:$C$1000))*1,("Var_Fout"=[1]OUT_SyntheticFuels!$B$4:$B$1000)*1,[1]OUT_SyntheticFuels!H$4:H$1000)-I32</f>
        <v>3.2341150087320933</v>
      </c>
      <c r="J30" s="1" cm="1">
        <f t="array" ref="J30">SUMPRODUCT(ISNUMBER(SEARCH("IMPBDS",[1]OUT_SyntheticFuels!$C$4:$C$1000))*1,("Var_Fout"=[1]OUT_SyntheticFuels!$B$4:$B$1000)*1,[1]OUT_SyntheticFuels!I$4:I$1000)-J32</f>
        <v>3.2496127025105004</v>
      </c>
      <c r="K30" s="1" cm="1">
        <f t="array" ref="K30">SUMPRODUCT(ISNUMBER(SEARCH("IMPBDS",[1]OUT_SyntheticFuels!$C$4:$C$1000))*1,("Var_Fout"=[1]OUT_SyntheticFuels!$B$4:$B$1000)*1,[1]OUT_SyntheticFuels!J$4:J$1000)-K32</f>
        <v>3.2444822004434428</v>
      </c>
      <c r="L30" s="1" cm="1">
        <f t="array" ref="L30">SUMPRODUCT(ISNUMBER(SEARCH("IMPBDS",[1]OUT_SyntheticFuels!$C$4:$C$1000))*1,("Var_Fout"=[1]OUT_SyntheticFuels!$B$4:$B$1000)*1,[1]OUT_SyntheticFuels!K$4:K$1000)-L32</f>
        <v>3.2475377108835772</v>
      </c>
      <c r="M30" s="1" cm="1">
        <f t="array" ref="M30">SUMPRODUCT(ISNUMBER(SEARCH("IMPBDS",[1]OUT_SyntheticFuels!$C$4:$C$1000))*1,("Var_Fout"=[1]OUT_SyntheticFuels!$B$4:$B$1000)*1,[1]OUT_SyntheticFuels!L$4:L$1000)-M32</f>
        <v>1.5095491024823104</v>
      </c>
      <c r="N30" s="1" cm="1">
        <f t="array" ref="N30">SUMPRODUCT(ISNUMBER(SEARCH("IMPBDS",[1]OUT_SyntheticFuels!$C$4:$C$1000))*1,("Var_Fout"=[1]OUT_SyntheticFuels!$B$4:$B$1000)*1,[1]OUT_SyntheticFuels!M$4:M$1000)-N32</f>
        <v>-6.377479491845861E-2</v>
      </c>
      <c r="O30" s="1" cm="1">
        <f t="array" ref="O30">SUMPRODUCT(ISNUMBER(SEARCH("IMPBDS",[1]OUT_SyntheticFuels!$C$4:$C$1000))*1,("Var_Fout"=[1]OUT_SyntheticFuels!$B$4:$B$1000)*1,[1]OUT_SyntheticFuels!N$4:N$1000)-O32</f>
        <v>0.42576814814610486</v>
      </c>
      <c r="P30" s="1" cm="1">
        <f t="array" ref="P30">SUMPRODUCT(ISNUMBER(SEARCH("IMPBDS",[1]OUT_SyntheticFuels!$C$4:$C$1000))*1,("Var_Fout"=[1]OUT_SyntheticFuels!$B$4:$B$1000)*1,[1]OUT_SyntheticFuels!O$4:O$1000)-P32</f>
        <v>-4.7885496364315827E-2</v>
      </c>
      <c r="Q30" s="1" cm="1">
        <f t="array" ref="Q30">SUMPRODUCT(ISNUMBER(SEARCH("IMPBDS",[1]OUT_SyntheticFuels!$C$4:$C$1000))*1,("Var_Fout"=[1]OUT_SyntheticFuels!$B$4:$B$1000)*1,[1]OUT_SyntheticFuels!P$4:P$1000)-Q32</f>
        <v>-2.6520359232392821E-2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4.321676009710683</v>
      </c>
      <c r="G31" s="1" cm="1">
        <f t="array" ref="G31">SUMPRODUCT(ISNUMBER(SEARCH("IMPeth",[1]OUT_SyntheticFuels!$C$4:$C$1000))*1,("Var_Fout"=[1]OUT_SyntheticFuels!$B$4:$B$1000)*1,[1]OUT_SyntheticFuels!F$4:F$1000)</f>
        <v>4.3224850790326652</v>
      </c>
      <c r="H31" s="1" cm="1">
        <f t="array" ref="H31">SUMPRODUCT(ISNUMBER(SEARCH("IMPeth",[1]OUT_SyntheticFuels!$C$4:$C$1000))*1,("Var_Fout"=[1]OUT_SyntheticFuels!$B$4:$B$1000)*1,[1]OUT_SyntheticFuels!G$4:G$1000)</f>
        <v>2.9348292469666553</v>
      </c>
      <c r="I31" s="1" cm="1">
        <f t="array" ref="I31">SUMPRODUCT(ISNUMBER(SEARCH("IMPeth",[1]OUT_SyntheticFuels!$C$4:$C$1000))*1,("Var_Fout"=[1]OUT_SyntheticFuels!$B$4:$B$1000)*1,[1]OUT_SyntheticFuels!H$4:H$1000)</f>
        <v>2.3801313043016883</v>
      </c>
      <c r="J31" s="1" cm="1">
        <f t="array" ref="J31">SUMPRODUCT(ISNUMBER(SEARCH("IMPeth",[1]OUT_SyntheticFuels!$C$4:$C$1000))*1,("Var_Fout"=[1]OUT_SyntheticFuels!$B$4:$B$1000)*1,[1]OUT_SyntheticFuels!I$4:I$1000)</f>
        <v>1.6008855908600659</v>
      </c>
      <c r="K31" s="1" cm="1">
        <f t="array" ref="K31">SUMPRODUCT(ISNUMBER(SEARCH("IMPeth",[1]OUT_SyntheticFuels!$C$4:$C$1000))*1,("Var_Fout"=[1]OUT_SyntheticFuels!$B$4:$B$1000)*1,[1]OUT_SyntheticFuels!J$4:J$1000)</f>
        <v>0.51697627952829295</v>
      </c>
      <c r="L31" s="1" cm="1">
        <f t="array" ref="L31">SUMPRODUCT(ISNUMBER(SEARCH("IMPeth",[1]OUT_SyntheticFuels!$C$4:$C$1000))*1,("Var_Fout"=[1]OUT_SyntheticFuels!$B$4:$B$1000)*1,[1]OUT_SyntheticFuels!K$4:K$1000)</f>
        <v>0.31104830473127248</v>
      </c>
      <c r="M31" s="1" cm="1">
        <f t="array" ref="M31">SUMPRODUCT(ISNUMBER(SEARCH("IMPeth",[1]OUT_SyntheticFuels!$C$4:$C$1000))*1,("Var_Fout"=[1]OUT_SyntheticFuels!$B$4:$B$1000)*1,[1]OUT_SyntheticFuels!L$4:L$1000)</f>
        <v>0.85899078782706106</v>
      </c>
      <c r="N31" s="1" cm="1">
        <f t="array" ref="N31">SUMPRODUCT(ISNUMBER(SEARCH("IMPeth",[1]OUT_SyntheticFuels!$C$4:$C$1000))*1,("Var_Fout"=[1]OUT_SyntheticFuels!$B$4:$B$1000)*1,[1]OUT_SyntheticFuels!M$4:M$1000)</f>
        <v>1.1233883074735451</v>
      </c>
      <c r="O31" s="1" cm="1">
        <f t="array" ref="O31">SUMPRODUCT(ISNUMBER(SEARCH("IMPeth",[1]OUT_SyntheticFuels!$C$4:$C$1000))*1,("Var_Fout"=[1]OUT_SyntheticFuels!$B$4:$B$1000)*1,[1]OUT_SyntheticFuels!N$4:N$1000)</f>
        <v>0.98507642200171286</v>
      </c>
      <c r="P31" s="1" cm="1">
        <f t="array" ref="P31">SUMPRODUCT(ISNUMBER(SEARCH("IMPeth",[1]OUT_SyntheticFuels!$C$4:$C$1000))*1,("Var_Fout"=[1]OUT_SyntheticFuels!$B$4:$B$1000)*1,[1]OUT_SyntheticFuels!O$4:O$1000)</f>
        <v>0.94683249004834502</v>
      </c>
      <c r="Q31" s="1" cm="1">
        <f t="array" ref="Q31">SUMPRODUCT(ISNUMBER(SEARCH("IMPeth",[1]OUT_SyntheticFuels!$C$4:$C$1000))*1,("Var_Fout"=[1]OUT_SyntheticFuels!$B$4:$B$1000)*1,[1]OUT_SyntheticFuels!P$4:P$1000)</f>
        <v>0.92234379015510604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3.2495940962026998E-4</v>
      </c>
      <c r="G32" s="1">
        <f>SUM([1]Transport_Aviation_Intl!C$12,[1]Transport!C$28)</f>
        <v>2.7921126956781899E-4</v>
      </c>
      <c r="H32" s="1">
        <f>SUM([1]Transport_Aviation_Intl!D$12,[1]Transport!D$28)</f>
        <v>1.7453236197648999E-4</v>
      </c>
      <c r="I32" s="1">
        <f>SUM([1]Transport_Aviation_Intl!E$12,[1]Transport!E$28)</f>
        <v>5.307932508668312</v>
      </c>
      <c r="J32" s="1">
        <f>SUM([1]Transport_Aviation_Intl!F$12,[1]Transport!F$28)</f>
        <v>18.532105480358116</v>
      </c>
      <c r="K32" s="1">
        <f>SUM([1]Transport_Aviation_Intl!G$12,[1]Transport!G$28)</f>
        <v>38.63118691803902</v>
      </c>
      <c r="L32" s="1">
        <f>SUM([1]Transport_Aviation_Intl!H$12,[1]Transport!H$28)</f>
        <v>68.686124032667053</v>
      </c>
      <c r="M32" s="1">
        <f>SUM([1]Transport_Aviation_Intl!I$12,[1]Transport!I$28)</f>
        <v>95.564523526434527</v>
      </c>
      <c r="N32" s="1">
        <f>SUM([1]Transport_Aviation_Intl!J$12,[1]Transport!J$28)</f>
        <v>95.382788566588914</v>
      </c>
      <c r="O32" s="1">
        <f>SUM([1]Transport_Aviation_Intl!K$12,[1]Transport!K$28)</f>
        <v>96.275917278133775</v>
      </c>
      <c r="P32" s="1">
        <f>SUM([1]Transport_Aviation_Intl!L$12,[1]Transport!L$28)</f>
        <v>97.840671774987783</v>
      </c>
      <c r="Q32" s="1">
        <f>SUM([1]Transport_Aviation_Intl!M$12,[1]Transport!M$28)</f>
        <v>99.403667727040983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6.1355556429524878</v>
      </c>
      <c r="G33" s="1">
        <f t="shared" si="27"/>
        <v>6.1351378998606449</v>
      </c>
      <c r="H33" s="1">
        <f t="shared" si="27"/>
        <v>6.1355675381667734</v>
      </c>
      <c r="I33" s="1">
        <f t="shared" si="27"/>
        <v>10.922178821702094</v>
      </c>
      <c r="J33" s="1">
        <f t="shared" si="27"/>
        <v>10.142933108260472</v>
      </c>
      <c r="K33" s="1">
        <f>SUM(K34:K36)</f>
        <v>22.293563960329852</v>
      </c>
      <c r="L33" s="1">
        <f t="shared" ref="L33:O33" si="28">SUM(L34:L36)</f>
        <v>42.18977293365387</v>
      </c>
      <c r="M33" s="1">
        <f t="shared" si="28"/>
        <v>71.054663922976431</v>
      </c>
      <c r="N33" s="1">
        <f t="shared" si="28"/>
        <v>96.442402079144003</v>
      </c>
      <c r="O33" s="1">
        <f t="shared" si="28"/>
        <v>96.975368096582343</v>
      </c>
      <c r="P33" s="1">
        <f>SUM(P34:P36)</f>
        <v>97.17486427181781</v>
      </c>
      <c r="Q33" s="1">
        <f>SUM(Q34:Q36)</f>
        <v>98.736495205910501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1.8135546738321846</v>
      </c>
      <c r="G34" s="1">
        <f t="shared" si="29"/>
        <v>1.8123736095584122</v>
      </c>
      <c r="H34" s="1">
        <f t="shared" si="29"/>
        <v>3.2005637588381415</v>
      </c>
      <c r="I34" s="1">
        <f t="shared" si="29"/>
        <v>3.2341150087320933</v>
      </c>
      <c r="J34" s="1">
        <f>IF(J30-MAX(F30:I30)&lt;0,J30,MAX(F30:I30))</f>
        <v>3.2341150087320933</v>
      </c>
      <c r="K34" s="1">
        <f>IF(K30-MAX(F30:J30)&lt;0,K30,MAX(F30:J30))</f>
        <v>3.2444822004434428</v>
      </c>
      <c r="L34" s="1">
        <f t="shared" ref="L34:O34" si="30">IF(L30-MAX(G30:K30)&lt;0,L30,MAX(G30:K30))</f>
        <v>3.2475377108835772</v>
      </c>
      <c r="M34" s="1">
        <f t="shared" si="30"/>
        <v>1.5095491024823104</v>
      </c>
      <c r="N34" s="1">
        <f t="shared" si="30"/>
        <v>-6.377479491845861E-2</v>
      </c>
      <c r="O34" s="1">
        <f t="shared" si="30"/>
        <v>0.42576814814610486</v>
      </c>
      <c r="P34" s="1">
        <f>IF(P30-MAX(K30:O30)&lt;0,P30,MAX(K30:O30))</f>
        <v>-4.7885496364315827E-2</v>
      </c>
      <c r="Q34" s="1">
        <f>IF(Q30-MAX(L30:P30)&lt;0,Q30,MAX(L30:P30))</f>
        <v>-2.6520359232392821E-2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4.321676009710683</v>
      </c>
      <c r="G35" s="1">
        <f t="shared" si="29"/>
        <v>4.3224850790326652</v>
      </c>
      <c r="H35" s="1">
        <f t="shared" si="29"/>
        <v>2.9348292469666553</v>
      </c>
      <c r="I35" s="1">
        <f t="shared" si="29"/>
        <v>2.3801313043016883</v>
      </c>
      <c r="J35" s="1">
        <f>IF(J31-MAX(F31:I31)&lt;0,J31,MAX(F31:I31))</f>
        <v>1.6008855908600659</v>
      </c>
      <c r="K35" s="1">
        <f>IF(K31-MAX(F31:J31)&lt;0,K31,MAX(F31:J31))</f>
        <v>0.51697627952829295</v>
      </c>
      <c r="L35" s="1">
        <f t="shared" ref="L35:O35" si="31">IF(L31-MAX(G31:K31)&lt;0,L31,MAX(G31:K31))</f>
        <v>0.31104830473127248</v>
      </c>
      <c r="M35" s="1">
        <f t="shared" si="31"/>
        <v>0.85899078782706106</v>
      </c>
      <c r="N35" s="1">
        <f t="shared" si="31"/>
        <v>1.1233883074735451</v>
      </c>
      <c r="O35" s="1">
        <f t="shared" si="31"/>
        <v>0.98507642200171286</v>
      </c>
      <c r="P35" s="1">
        <f>IF(P31-MAX(K31:O31)&lt;0,P31,MAX(K31:O31))</f>
        <v>0.94683249004834502</v>
      </c>
      <c r="Q35" s="1">
        <f>IF(Q31-MAX(L31:P31)&lt;0,Q31,MAX(L31:P31))</f>
        <v>0.92234379015510604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3.2495940962026998E-4</v>
      </c>
      <c r="G36" s="1">
        <f>SUM([1]Transport!C$28,[1]Transport_Aviation_Intl!C$12)</f>
        <v>2.7921126956781899E-4</v>
      </c>
      <c r="H36" s="1">
        <f>SUM([1]Transport!D$28,[1]Transport_Aviation_Intl!D$12)</f>
        <v>1.7453236197648999E-4</v>
      </c>
      <c r="I36" s="1">
        <f>SUM([1]Transport!E$28,[1]Transport_Aviation_Intl!E$12)</f>
        <v>5.307932508668312</v>
      </c>
      <c r="J36" s="1">
        <f>IF(J32-MAX(F32:I32)&lt;0,J32,MAX(F32:I32))</f>
        <v>5.307932508668312</v>
      </c>
      <c r="K36" s="1">
        <f>IF(K32-MAX(G32:J32)&lt;0,K32,MAX(G32:J32))</f>
        <v>18.532105480358116</v>
      </c>
      <c r="L36" s="1">
        <f t="shared" ref="L36:O36" si="32">IF(L32-MAX(H32:K32)&lt;0,L32,MAX(H32:K32))</f>
        <v>38.63118691803902</v>
      </c>
      <c r="M36" s="1">
        <f t="shared" si="32"/>
        <v>68.686124032667053</v>
      </c>
      <c r="N36" s="1">
        <f t="shared" si="32"/>
        <v>95.382788566588914</v>
      </c>
      <c r="O36" s="1">
        <f t="shared" si="32"/>
        <v>95.564523526434527</v>
      </c>
      <c r="P36" s="1">
        <f>IF(P32-MAX(L32:O32)&lt;0,P32,MAX(L32:O32))</f>
        <v>96.275917278133775</v>
      </c>
      <c r="Q36" s="1">
        <f>IF(Q32-MAX(M32:P32)&lt;0,Q32,MAX(M32:P32))</f>
        <v>97.840671774987783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13.239670665468211</v>
      </c>
      <c r="K37" s="1">
        <f t="shared" si="33"/>
        <v>20.099081437680905</v>
      </c>
      <c r="L37" s="1">
        <f t="shared" ref="L37:O37" si="34">SUM(L38:L40)</f>
        <v>30.054937114628032</v>
      </c>
      <c r="M37" s="1">
        <f t="shared" si="34"/>
        <v>26.878399493767475</v>
      </c>
      <c r="N37" s="1">
        <f t="shared" si="34"/>
        <v>0</v>
      </c>
      <c r="O37" s="1">
        <f t="shared" si="34"/>
        <v>0.7113937516992479</v>
      </c>
      <c r="P37" s="1">
        <f>SUM(P38:P40)</f>
        <v>1.5647544968540075</v>
      </c>
      <c r="Q37" s="1">
        <f>SUM(Q38:Q40)</f>
        <v>1.5629959520531997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1.549769377840704E-2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13.224172971689804</v>
      </c>
      <c r="K40" s="1">
        <f t="shared" si="35"/>
        <v>20.099081437680905</v>
      </c>
      <c r="L40" s="1">
        <f t="shared" ref="L40:O40" si="39">L32-L36</f>
        <v>30.054937114628032</v>
      </c>
      <c r="M40" s="1">
        <f t="shared" si="39"/>
        <v>26.878399493767475</v>
      </c>
      <c r="N40" s="1">
        <f t="shared" si="39"/>
        <v>0</v>
      </c>
      <c r="O40" s="1">
        <f t="shared" si="39"/>
        <v>0.7113937516992479</v>
      </c>
      <c r="P40" s="1">
        <f t="shared" si="37"/>
        <v>1.5647544968540075</v>
      </c>
      <c r="Q40" s="1">
        <f t="shared" si="37"/>
        <v>1.5629959520531997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117.47397391851467</v>
      </c>
      <c r="G41" s="1">
        <f t="shared" ref="G41:K41" si="41">G42+G45</f>
        <v>106.72046721707794</v>
      </c>
      <c r="H41" s="1">
        <f t="shared" si="41"/>
        <v>113.12348935571053</v>
      </c>
      <c r="I41" s="1">
        <f t="shared" si="41"/>
        <v>104.36003881526551</v>
      </c>
      <c r="J41" s="1">
        <f t="shared" si="41"/>
        <v>85.698536388789464</v>
      </c>
      <c r="K41" s="1">
        <f t="shared" si="41"/>
        <v>56.18625358420995</v>
      </c>
      <c r="L41" s="1">
        <f t="shared" ref="L41:O41" si="42">L42+L45</f>
        <v>26.139787914684483</v>
      </c>
      <c r="M41" s="1">
        <f t="shared" si="42"/>
        <v>2.0757971862229461</v>
      </c>
      <c r="N41" s="1">
        <f t="shared" si="42"/>
        <v>3.5664529167376107</v>
      </c>
      <c r="O41" s="1">
        <f t="shared" si="42"/>
        <v>3.3778451828370533</v>
      </c>
      <c r="P41" s="1">
        <f>P42+P45</f>
        <v>4.0331045250581372</v>
      </c>
      <c r="Q41" s="1">
        <f>Q42+Q45</f>
        <v>4.1655973982972245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117.47397391851467</v>
      </c>
      <c r="G42" s="1">
        <f t="shared" ref="G42:K42" si="43">G43+G44</f>
        <v>106.72002355584449</v>
      </c>
      <c r="H42" s="1">
        <f t="shared" si="43"/>
        <v>113.12347320638162</v>
      </c>
      <c r="I42" s="1">
        <f t="shared" si="43"/>
        <v>101.77563943758871</v>
      </c>
      <c r="J42" s="1">
        <f t="shared" si="43"/>
        <v>82.69653338781373</v>
      </c>
      <c r="K42" s="1">
        <f t="shared" si="43"/>
        <v>53.809679015228134</v>
      </c>
      <c r="L42" s="1">
        <f t="shared" ref="L42:O42" si="44">L43+L44</f>
        <v>23.5639232614874</v>
      </c>
      <c r="M42" s="1">
        <f t="shared" si="44"/>
        <v>1.5705169822615E-4</v>
      </c>
      <c r="N42" s="1">
        <f t="shared" si="44"/>
        <v>2.2049281188080402E-4</v>
      </c>
      <c r="O42" s="1">
        <f t="shared" si="44"/>
        <v>2.5003372668727598E-4</v>
      </c>
      <c r="P42" s="1">
        <f>P43+P44</f>
        <v>2.6755520238175745E-4</v>
      </c>
      <c r="Q42" s="1">
        <f>Q43+Q44</f>
        <v>3.9912578657369931E-4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117.47397391851467</v>
      </c>
      <c r="G43" s="1" cm="1">
        <f t="array" ref="G43">SUMPRODUCT(("NGA"=[1]OUT_PrimaryEnergyCons!$C$4:$C$10000)*1,[1]OUT_PrimaryEnergyCons!E$4:E$10000)</f>
        <v>106.72002355584449</v>
      </c>
      <c r="H43" s="1" cm="1">
        <f t="array" ref="H43">SUMPRODUCT(("NGA"=[1]OUT_PrimaryEnergyCons!$C$4:$C$10000)*1,[1]OUT_PrimaryEnergyCons!F$4:F$10000)</f>
        <v>113.12347320638162</v>
      </c>
      <c r="I43" s="1" cm="1">
        <f t="array" ref="I43">SUMPRODUCT(("NGA"=[1]OUT_PrimaryEnergyCons!$C$4:$C$10000)*1,[1]OUT_PrimaryEnergyCons!G$4:G$10000)</f>
        <v>101.76908792388359</v>
      </c>
      <c r="J43" s="1" cm="1">
        <f t="array" ref="J43">SUMPRODUCT(("NGA"=[1]OUT_PrimaryEnergyCons!$C$4:$C$10000)*1,[1]OUT_PrimaryEnergyCons!H$4:H$10000)</f>
        <v>82.682986771719939</v>
      </c>
      <c r="K43" s="1" cm="1">
        <f t="array" ref="K43">SUMPRODUCT(("NGA"=[1]OUT_PrimaryEnergyCons!$C$4:$C$10000)*1,[1]OUT_PrimaryEnergyCons!I$4:I$10000)</f>
        <v>53.794420113594207</v>
      </c>
      <c r="L43" s="1" cm="1">
        <f t="array" ref="L43">SUMPRODUCT(("NGA"=[1]OUT_PrimaryEnergyCons!$C$4:$C$10000)*1,[1]OUT_PrimaryEnergyCons!J$4:J$10000)</f>
        <v>23.549645796757755</v>
      </c>
      <c r="M43" s="1" cm="1">
        <f t="array" ref="M43">SUMPRODUCT(("NGA"=[1]OUT_PrimaryEnergyCons!$C$4:$C$10000)*1,[1]OUT_PrimaryEnergyCons!K$4:K$10000)</f>
        <v>3.4787939986057874E-5</v>
      </c>
      <c r="N43" s="1" cm="1">
        <f t="array" ref="N43">SUMPRODUCT(("NGA"=[1]OUT_PrimaryEnergyCons!$C$4:$C$10000)*1,[1]OUT_PrimaryEnergyCons!L$4:L$10000)</f>
        <v>4.7793720084531717E-5</v>
      </c>
      <c r="O43" s="1" cm="1">
        <f t="array" ref="O43">SUMPRODUCT(("NGA"=[1]OUT_PrimaryEnergyCons!$C$4:$C$10000)*1,[1]OUT_PrimaryEnergyCons!M$4:M$10000)</f>
        <v>5.1374883145198966E-5</v>
      </c>
      <c r="P43" s="1" cm="1">
        <f t="array" ref="P43">SUMPRODUCT(("NGA"=[1]OUT_PrimaryEnergyCons!$C$4:$C$10000)*1,[1]OUT_PrimaryEnergyCons!N$4:N$10000)</f>
        <v>5.4935255091890999E-5</v>
      </c>
      <c r="Q43" s="1" cm="1">
        <f t="array" ref="Q43">SUMPRODUCT(("NGA"=[1]OUT_PrimaryEnergyCons!$C$4:$C$10000)*1,[1]OUT_PrimaryEnergyCons!O$4:O$10000)</f>
        <v>8.4389032683896315E-5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6.551513705114872E-3</v>
      </c>
      <c r="J44" s="1" cm="1">
        <f t="array" ref="J44">SUMPRODUCT(("LNGA"=[1]OUT_PrimaryEnergyCons!$C$4:$C$10000)*1,[1]OUT_PrimaryEnergyCons!H$4:H$10000)</f>
        <v>1.3546616093797986E-2</v>
      </c>
      <c r="K44" s="1" cm="1">
        <f t="array" ref="K44">SUMPRODUCT(("LNGA"=[1]OUT_PrimaryEnergyCons!$C$4:$C$10000)*1,[1]OUT_PrimaryEnergyCons!I$4:I$10000)</f>
        <v>1.5258901633926215E-2</v>
      </c>
      <c r="L44" s="1" cm="1">
        <f t="array" ref="L44">SUMPRODUCT(("LNGA"=[1]OUT_PrimaryEnergyCons!$C$4:$C$10000)*1,[1]OUT_PrimaryEnergyCons!J$4:J$10000)</f>
        <v>1.4277464729646319E-2</v>
      </c>
      <c r="M44" s="1" cm="1">
        <f t="array" ref="M44">SUMPRODUCT(("LNGA"=[1]OUT_PrimaryEnergyCons!$C$4:$C$10000)*1,[1]OUT_PrimaryEnergyCons!K$4:K$10000)</f>
        <v>1.2226375824009214E-4</v>
      </c>
      <c r="N44" s="1" cm="1">
        <f t="array" ref="N44">SUMPRODUCT(("LNGA"=[1]OUT_PrimaryEnergyCons!$C$4:$C$10000)*1,[1]OUT_PrimaryEnergyCons!L$4:L$10000)</f>
        <v>1.7269909179627231E-4</v>
      </c>
      <c r="O44" s="1" cm="1">
        <f t="array" ref="O44">SUMPRODUCT(("LNGA"=[1]OUT_PrimaryEnergyCons!$C$4:$C$10000)*1,[1]OUT_PrimaryEnergyCons!M$4:M$10000)</f>
        <v>1.98658843542077E-4</v>
      </c>
      <c r="P44" s="1" cm="1">
        <f t="array" ref="P44">SUMPRODUCT(("LNGA"=[1]OUT_PrimaryEnergyCons!$C$4:$C$10000)*1,[1]OUT_PrimaryEnergyCons!N$4:N$10000)</f>
        <v>2.1261994728986647E-4</v>
      </c>
      <c r="Q44" s="1" cm="1">
        <f t="array" ref="Q44">SUMPRODUCT(("LNGA"=[1]OUT_PrimaryEnergyCons!$C$4:$C$10000)*1,[1]OUT_PrimaryEnergyCons!O$4:O$10000)</f>
        <v>3.1473675388980299E-4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4.4366123344640536E-4</v>
      </c>
      <c r="H45" s="1" cm="1">
        <f t="array" ref="H45">SUMPRODUCT(("BIO"=[1]OUT_PrimaryEnergyCons!$C$4:$C$10000)*1+("LBIO"=[1]OUT_PrimaryEnergyCons!$C$4:$C$10000)*1,[1]OUT_PrimaryEnergyCons!F$4:F$10000)</f>
        <v>1.6149328920153623E-5</v>
      </c>
      <c r="I45" s="1" cm="1">
        <f t="array" ref="I45">SUMPRODUCT(("BIO"=[1]OUT_PrimaryEnergyCons!$C$4:$C$10000)*1+("LBIO"=[1]OUT_PrimaryEnergyCons!$C$4:$C$10000)*1,[1]OUT_PrimaryEnergyCons!G$4:G$10000)</f>
        <v>2.5843993776767973</v>
      </c>
      <c r="J45" s="1" cm="1">
        <f t="array" ref="J45">SUMPRODUCT(("BIO"=[1]OUT_PrimaryEnergyCons!$C$4:$C$10000)*1+("LBIO"=[1]OUT_PrimaryEnergyCons!$C$4:$C$10000)*1,[1]OUT_PrimaryEnergyCons!H$4:H$10000)</f>
        <v>3.0020030009757361</v>
      </c>
      <c r="K45" s="1" cm="1">
        <f t="array" ref="K45">SUMPRODUCT(("BIO"=[1]OUT_PrimaryEnergyCons!$C$4:$C$10000)*1+("LBIO"=[1]OUT_PrimaryEnergyCons!$C$4:$C$10000)*1,[1]OUT_PrimaryEnergyCons!I$4:I$10000)</f>
        <v>2.3765745689818192</v>
      </c>
      <c r="L45" s="1" cm="1">
        <f t="array" ref="L45">SUMPRODUCT(("BIO"=[1]OUT_PrimaryEnergyCons!$C$4:$C$10000)*1+("LBIO"=[1]OUT_PrimaryEnergyCons!$C$4:$C$10000)*1,[1]OUT_PrimaryEnergyCons!J$4:J$10000)</f>
        <v>2.5758646531970819</v>
      </c>
      <c r="M45" s="1" cm="1">
        <f t="array" ref="M45">SUMPRODUCT(("BIO"=[1]OUT_PrimaryEnergyCons!$C$4:$C$10000)*1+("LBIO"=[1]OUT_PrimaryEnergyCons!$C$4:$C$10000)*1,[1]OUT_PrimaryEnergyCons!K$4:K$10000)</f>
        <v>2.0756401345247197</v>
      </c>
      <c r="N45" s="1" cm="1">
        <f t="array" ref="N45">SUMPRODUCT(("BIO"=[1]OUT_PrimaryEnergyCons!$C$4:$C$10000)*1+("LBIO"=[1]OUT_PrimaryEnergyCons!$C$4:$C$10000)*1,[1]OUT_PrimaryEnergyCons!L$4:L$10000)</f>
        <v>3.5662324239257299</v>
      </c>
      <c r="O45" s="1" cm="1">
        <f t="array" ref="O45">SUMPRODUCT(("BIO"=[1]OUT_PrimaryEnergyCons!$C$4:$C$10000)*1+("LBIO"=[1]OUT_PrimaryEnergyCons!$C$4:$C$10000)*1,[1]OUT_PrimaryEnergyCons!M$4:M$10000)</f>
        <v>3.3775951491103662</v>
      </c>
      <c r="P45" s="1" cm="1">
        <f t="array" ref="P45">SUMPRODUCT(("BIO"=[1]OUT_PrimaryEnergyCons!$C$4:$C$10000)*1+("LBIO"=[1]OUT_PrimaryEnergyCons!$C$4:$C$10000)*1,[1]OUT_PrimaryEnergyCons!N$4:N$10000)</f>
        <v>4.0328369698557553</v>
      </c>
      <c r="Q45" s="1" cm="1">
        <f t="array" ref="Q45">SUMPRODUCT(("BIO"=[1]OUT_PrimaryEnergyCons!$C$4:$C$10000)*1+("LBIO"=[1]OUT_PrimaryEnergyCons!$C$4:$C$10000)*1,[1]OUT_PrimaryEnergyCons!O$4:O$10000)</f>
        <v>4.1651982725106507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4.4366123344640536E-4</v>
      </c>
      <c r="H46" s="1">
        <f t="shared" si="46"/>
        <v>1.6149328920153623E-5</v>
      </c>
      <c r="I46" s="1">
        <f t="shared" si="46"/>
        <v>2.5843993776767973</v>
      </c>
      <c r="J46" s="1">
        <f t="shared" si="46"/>
        <v>2.5843993776767973</v>
      </c>
      <c r="K46" s="1">
        <f t="shared" si="46"/>
        <v>2.3765745689818192</v>
      </c>
      <c r="L46" s="1">
        <f t="shared" si="46"/>
        <v>2.5758646531970819</v>
      </c>
      <c r="M46" s="1">
        <f t="shared" si="46"/>
        <v>2.0756401345247197</v>
      </c>
      <c r="N46" s="1">
        <f t="shared" si="46"/>
        <v>3.0020030009757361</v>
      </c>
      <c r="O46" s="1">
        <f t="shared" si="46"/>
        <v>3.3775951491103662</v>
      </c>
      <c r="P46" s="1">
        <f>P47</f>
        <v>3.5662324239257299</v>
      </c>
      <c r="Q46" s="1">
        <f>Q47</f>
        <v>4.0328369698557553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4.4366123344640536E-4</v>
      </c>
      <c r="H47" s="1">
        <f>H45</f>
        <v>1.6149328920153623E-5</v>
      </c>
      <c r="I47" s="1">
        <f>I45</f>
        <v>2.5843993776767973</v>
      </c>
      <c r="J47" s="1">
        <f>IF(J45-MAX(F45:I45)&lt;0,J45,MAX(F45:I45))</f>
        <v>2.5843993776767973</v>
      </c>
      <c r="K47" s="1">
        <f>IF(K45-MAX(G45:J45)&lt;0,K45,MAX(G45:J45))</f>
        <v>2.3765745689818192</v>
      </c>
      <c r="L47" s="1">
        <f t="shared" ref="L47:O47" si="47">IF(L45-MAX(H45:K45)&lt;0,L45,MAX(H45:K45))</f>
        <v>2.5758646531970819</v>
      </c>
      <c r="M47" s="1">
        <f t="shared" si="47"/>
        <v>2.0756401345247197</v>
      </c>
      <c r="N47" s="1">
        <f t="shared" si="47"/>
        <v>3.0020030009757361</v>
      </c>
      <c r="O47" s="1">
        <f t="shared" si="47"/>
        <v>3.3775951491103662</v>
      </c>
      <c r="P47" s="1">
        <f>IF(P45-MAX(L45:O45)&lt;0,P45,MAX(L45:O45))</f>
        <v>3.5662324239257299</v>
      </c>
      <c r="Q47" s="1">
        <f>IF(Q45-MAX(M45:P45)&lt;0,Q45,MAX(M45:P45))</f>
        <v>4.0328369698557553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0.41760362329893885</v>
      </c>
      <c r="K48" s="1">
        <f t="shared" si="48"/>
        <v>0</v>
      </c>
      <c r="L48" s="1">
        <f t="shared" si="48"/>
        <v>0</v>
      </c>
      <c r="M48" s="1">
        <f t="shared" si="48"/>
        <v>0</v>
      </c>
      <c r="N48" s="1">
        <f t="shared" si="48"/>
        <v>0.56422942294999379</v>
      </c>
      <c r="O48" s="1">
        <f t="shared" si="48"/>
        <v>0</v>
      </c>
      <c r="P48" s="1">
        <f>P49</f>
        <v>0.46660454593002543</v>
      </c>
      <c r="Q48" s="1">
        <f>Q49</f>
        <v>0.13236130265489532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0.41760362329893885</v>
      </c>
      <c r="K49" s="1">
        <f>K45-K47</f>
        <v>0</v>
      </c>
      <c r="L49" s="1">
        <f t="shared" ref="L49:O49" si="52">L45-L47</f>
        <v>0</v>
      </c>
      <c r="M49" s="1">
        <f t="shared" si="52"/>
        <v>0</v>
      </c>
      <c r="N49" s="1">
        <f t="shared" si="52"/>
        <v>0.56422942294999379</v>
      </c>
      <c r="O49" s="1">
        <f t="shared" si="52"/>
        <v>0</v>
      </c>
      <c r="P49" s="1">
        <f>P45-P47</f>
        <v>0.46660454593002543</v>
      </c>
      <c r="Q49" s="1">
        <f>Q45-Q47</f>
        <v>0.13236130265489532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250.94842139755244</v>
      </c>
      <c r="G50" s="1" cm="1">
        <f t="array" ref="G50">SUMPRODUCT(("urn"=[1]OUT_PrimaryEnergyCons!$C$4:$C$10000)*1,[1]OUT_PrimaryEnergyCons!E$4:E$10000)</f>
        <v>254.39188816349173</v>
      </c>
      <c r="H50" s="1" cm="1">
        <f t="array" ref="H50">SUMPRODUCT(("urn"=[1]OUT_PrimaryEnergyCons!$C$4:$C$10000)*1,[1]OUT_PrimaryEnergyCons!F$4:F$10000)</f>
        <v>224.17548168614204</v>
      </c>
      <c r="I50" s="1" cm="1">
        <f t="array" ref="I50">SUMPRODUCT(("urn"=[1]OUT_PrimaryEnergyCons!$C$4:$C$10000)*1,[1]OUT_PrimaryEnergyCons!G$4:G$10000)</f>
        <v>221.45059109257352</v>
      </c>
      <c r="J50" s="1" cm="1">
        <f t="array" ref="J50">SUMPRODUCT(("urn"=[1]OUT_PrimaryEnergyCons!$C$4:$C$10000)*1,[1]OUT_PrimaryEnergyCons!H$4:H$10000)</f>
        <v>173.36427652791025</v>
      </c>
      <c r="K50" s="1" cm="1">
        <f t="array" ref="K50">SUMPRODUCT(("urn"=[1]OUT_PrimaryEnergyCons!$C$4:$C$10000)*1,[1]OUT_PrimaryEnergyCons!I$4:I$10000)</f>
        <v>99.978312435155374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12.512095558392371</v>
      </c>
      <c r="O50" s="1" cm="1">
        <f t="array" ref="O50">SUMPRODUCT(("urn"=[1]OUT_PrimaryEnergyCons!$C$4:$C$10000)*1,[1]OUT_PrimaryEnergyCons!M$4:M$10000)</f>
        <v>28.910563614077724</v>
      </c>
      <c r="P50" s="1" cm="1">
        <f t="array" ref="P50">SUMPRODUCT(("urn"=[1]OUT_PrimaryEnergyCons!$C$4:$C$10000)*1,[1]OUT_PrimaryEnergyCons!N$4:N$10000)</f>
        <v>43.557081987105079</v>
      </c>
      <c r="Q50" s="1" cm="1">
        <f t="array" ref="Q50">SUMPRODUCT(("urn"=[1]OUT_PrimaryEnergyCons!$C$4:$C$10000)*1,[1]OUT_PrimaryEnergyCons!O$4:O$10000)</f>
        <v>44.273806040749726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97.160100207648853</v>
      </c>
      <c r="G51" s="1">
        <f t="shared" ref="G51:K51" si="53">SUM(G52:G55)</f>
        <v>50.281070822633041</v>
      </c>
      <c r="H51" s="1">
        <f t="shared" si="53"/>
        <v>50.454294349266277</v>
      </c>
      <c r="I51" s="1">
        <f t="shared" si="53"/>
        <v>45.999437633686156</v>
      </c>
      <c r="J51" s="1">
        <f t="shared" si="53"/>
        <v>44.559851434872122</v>
      </c>
      <c r="K51" s="1">
        <f t="shared" si="53"/>
        <v>46.659335111356263</v>
      </c>
      <c r="L51" s="1">
        <f t="shared" ref="L51:O51" si="54">SUM(L52:L55)</f>
        <v>50.099601876027023</v>
      </c>
      <c r="M51" s="1">
        <f t="shared" si="54"/>
        <v>44.876801221687813</v>
      </c>
      <c r="N51" s="1">
        <f t="shared" si="54"/>
        <v>40.891071224194228</v>
      </c>
      <c r="O51" s="1">
        <f t="shared" si="54"/>
        <v>36.22462479058774</v>
      </c>
      <c r="P51" s="1">
        <f>SUM(P52:P55)</f>
        <v>36.870090945708618</v>
      </c>
      <c r="Q51" s="1">
        <f>SUM(Q52:Q55)</f>
        <v>37.257227469157812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15.013830556025713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0.1370839354784027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6.8790400419341979E-2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7.6263384178368282E-2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3.878511959999436E-2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3.0958546859562723E-2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2.0901661491611878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4.6858234280706013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5.3314436723859258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5.6529719038103439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5.7210718071397002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5.5245679578446802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28.948646111015787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22.750083434662059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27.740753097619301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20.472564698513306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26.766461515764977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28.875122794850146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35.561273165773876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32.591054959420951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31.806617803703759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29.144832089803423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30.017419582151458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30.073375488678668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46.398500568096942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27.390777960645675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22.641806630392018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25.449033229315045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17.752563842743232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17.751348331978996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12.446628408742002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7.598504374101938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3.7514798642231275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1.4249359995603141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1.1298046419516652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1.6561820220495256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6.7991229725103999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3.125491846904427E-3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2.944220835617658E-3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1.5763216794346109E-3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2.0409567639172715E-3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1.9054376675575455E-3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1.5341523499609591E-3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1.418460094324643E-3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1.5298838814141065E-3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1.8847974136589124E-3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1.7949144657994087E-3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3.1020005849359163E-3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0.18650378133934986</v>
      </c>
      <c r="L56" s="1" cm="1">
        <f t="array" ref="L56">SUMPRODUCT(("h2"=[1]OUT_PrimaryEnergyCons!$C$4:$C$10000)*1,[1]OUT_PrimaryEnergyCons!J$4:J$10000)</f>
        <v>0.41589778060644822</v>
      </c>
      <c r="M56" s="1" cm="1">
        <f t="array" ref="M56">SUMPRODUCT(("h2"=[1]OUT_PrimaryEnergyCons!$C$4:$C$10000)*1,[1]OUT_PrimaryEnergyCons!K$4:K$10000)</f>
        <v>3.9074235213872419E-5</v>
      </c>
      <c r="N56" s="1" cm="1">
        <f t="array" ref="N56">SUMPRODUCT(("h2"=[1]OUT_PrimaryEnergyCons!$C$4:$C$10000)*1,[1]OUT_PrimaryEnergyCons!L$4:L$10000)</f>
        <v>4.3993070614215454E-5</v>
      </c>
      <c r="O56" s="1" cm="1">
        <f t="array" ref="O56">SUMPRODUCT(("h2"=[1]OUT_PrimaryEnergyCons!$C$4:$C$10000)*1,[1]OUT_PrimaryEnergyCons!M$4:M$10000)</f>
        <v>5.0943413035465771E-5</v>
      </c>
      <c r="P56" s="1" cm="1">
        <f t="array" ref="P56">SUMPRODUCT(("h2"=[1]OUT_PrimaryEnergyCons!$C$4:$C$10000)*1,[1]OUT_PrimaryEnergyCons!N$4:N$10000)</f>
        <v>5.4233490014779581E-5</v>
      </c>
      <c r="Q56" s="1" cm="1">
        <f t="array" ref="Q56">SUMPRODUCT(("h2"=[1]OUT_PrimaryEnergyCons!$C$4:$C$10000)*1,[1]OUT_PrimaryEnergyCons!O$4:O$10000)</f>
        <v>8.1209674235749901E-5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117.17010016945487</v>
      </c>
      <c r="G57" s="3">
        <f t="shared" ref="G57:O57" si="58">G58</f>
        <v>35.519467562318589</v>
      </c>
      <c r="H57" s="3">
        <f t="shared" si="58"/>
        <v>54.259486775951309</v>
      </c>
      <c r="I57" s="3">
        <f t="shared" si="58"/>
        <v>47.999432218192823</v>
      </c>
      <c r="J57" s="3">
        <f t="shared" si="58"/>
        <v>46.559827463269727</v>
      </c>
      <c r="K57" s="3">
        <f t="shared" si="58"/>
        <v>48.659328009409116</v>
      </c>
      <c r="L57" s="3">
        <f t="shared" si="58"/>
        <v>47.556608206547587</v>
      </c>
      <c r="M57" s="3">
        <f t="shared" si="58"/>
        <v>46.876790884539233</v>
      </c>
      <c r="N57" s="3">
        <f t="shared" si="58"/>
        <v>42.891063138698314</v>
      </c>
      <c r="O57" s="3">
        <f t="shared" si="58"/>
        <v>38.224616364014167</v>
      </c>
      <c r="P57" s="3">
        <f>P58</f>
        <v>38.870082784874782</v>
      </c>
      <c r="Q57" s="3">
        <f>Q58</f>
        <v>39.257217482612724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117.17010016945487</v>
      </c>
      <c r="G58" s="1">
        <f t="shared" ref="G58:K58" si="59">SUM(G59:G62)</f>
        <v>35.519467562318589</v>
      </c>
      <c r="H58" s="1">
        <f t="shared" si="59"/>
        <v>54.259486775951309</v>
      </c>
      <c r="I58" s="1">
        <f t="shared" si="59"/>
        <v>47.999432218192823</v>
      </c>
      <c r="J58" s="1">
        <f t="shared" si="59"/>
        <v>46.559827463269727</v>
      </c>
      <c r="K58" s="1">
        <f t="shared" si="59"/>
        <v>48.659328009409116</v>
      </c>
      <c r="L58" s="1">
        <f t="shared" ref="L58:O58" si="60">SUM(L59:L62)</f>
        <v>47.556608206547587</v>
      </c>
      <c r="M58" s="1">
        <f t="shared" si="60"/>
        <v>46.876790884539233</v>
      </c>
      <c r="N58" s="1">
        <f t="shared" si="60"/>
        <v>42.891063138698314</v>
      </c>
      <c r="O58" s="1">
        <f t="shared" si="60"/>
        <v>38.224616364014167</v>
      </c>
      <c r="P58" s="1">
        <f>SUM(P59:P62)</f>
        <v>38.870082784874782</v>
      </c>
      <c r="Q58" s="1">
        <f>SUM(Q59:Q62)</f>
        <v>39.257217482612724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6.2295795519978991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4.7857812604658011E-3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6.753549205459378E-3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1.7949673013124348E-3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2.1402266683735265E-3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1.8809293927935873E-3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1.2567858545592197E-3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1.1249207194921065E-3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9.813554585425782E-4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1.1027011276100109E-3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1.0602763728076747E-3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1.7925375516105427E-3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12.75338361594167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3.8447095653766426E-3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3.7981727477261851E-3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2.0029366377449982E-3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3.112607419395176E-3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3.9058307180362072E-3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5.7203806897702407E-3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5.4640012667340277E-3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4.5269358621364032E-3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4.9463477491368361E-3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4.7155109506108279E-3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6.8216085433906544E-3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26.493004302107593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2.9227598813926763E-3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3.2831574269222199E-3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3.9694580368577438E-3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5.8088747271574752E-3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6.2369628210933318E-3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7.6257600261058619E-3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5.6852620426900372E-3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3.5992345144733808E-3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3.5836953587200723E-3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3.603830280678589E-3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6.2541806461898436E-3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71.694132699407703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35.507914311611351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54.245651896571204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47.991664856216907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46.548765754454799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48.647304286477194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47.542005279977154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46.864516700510315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42.881955612863159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38.2149836197787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38.860703167270685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39.24234915587153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251.18571379897134</v>
      </c>
      <c r="G63" s="3">
        <f t="shared" ref="G63:K63" si="65">SUM(G64,G66,G74,G82,G130,G151,G159,G161,G169,G173,G167)</f>
        <v>229.74137500192379</v>
      </c>
      <c r="H63" s="3">
        <f t="shared" si="65"/>
        <v>252.70976877702199</v>
      </c>
      <c r="I63" s="3">
        <f t="shared" si="65"/>
        <v>283.80823585309105</v>
      </c>
      <c r="J63" s="3">
        <f t="shared" si="65"/>
        <v>304.79535437841815</v>
      </c>
      <c r="K63" s="3">
        <f t="shared" si="65"/>
        <v>332.96784508000798</v>
      </c>
      <c r="L63" s="3">
        <f t="shared" ref="L63:O63" si="66">SUM(L64,L66,L74,L82,L130,L151,L159,L161,L169,L173,L167)</f>
        <v>338.74357425962955</v>
      </c>
      <c r="M63" s="3">
        <f t="shared" si="66"/>
        <v>360.84646266246682</v>
      </c>
      <c r="N63" s="3">
        <f t="shared" si="66"/>
        <v>382.45069009244105</v>
      </c>
      <c r="O63" s="3">
        <f t="shared" si="66"/>
        <v>392.67503640938014</v>
      </c>
      <c r="P63" s="3">
        <f>SUM(P64,P66,P74,P82,P130,P151,P159,P161,P169,P173,P167)</f>
        <v>392.47284247714737</v>
      </c>
      <c r="Q63" s="3">
        <f>SUM(Q64,Q66,Q74,Q82,Q130,Q151,Q159,Q161,Q169,Q173,Q167)</f>
        <v>397.56221654903362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82.760075136860578</v>
      </c>
      <c r="G64" s="1">
        <f t="shared" ref="G64:O64" si="67">+G65</f>
        <v>83.1096890922624</v>
      </c>
      <c r="H64" s="1">
        <f t="shared" si="67"/>
        <v>73.080089903730055</v>
      </c>
      <c r="I64" s="1">
        <f t="shared" si="67"/>
        <v>73.053500980378502</v>
      </c>
      <c r="J64" s="1">
        <f t="shared" si="67"/>
        <v>57.254011851167604</v>
      </c>
      <c r="K64" s="1">
        <f t="shared" si="67"/>
        <v>33.150742053518911</v>
      </c>
      <c r="L64" s="1">
        <f t="shared" si="67"/>
        <v>0</v>
      </c>
      <c r="M64" s="1">
        <f t="shared" si="67"/>
        <v>0</v>
      </c>
      <c r="N64" s="1">
        <f t="shared" si="67"/>
        <v>3.8791623699181002</v>
      </c>
      <c r="O64" s="1">
        <f t="shared" si="67"/>
        <v>8.2098909680686081</v>
      </c>
      <c r="P64" s="1">
        <f>+P65</f>
        <v>13.066368664409461</v>
      </c>
      <c r="Q64" s="1">
        <f>+Q65</f>
        <v>13.304024188984265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82.760075136860578</v>
      </c>
      <c r="G65" s="1">
        <f>'[1]Electricity and CHPs'!C14</f>
        <v>83.1096890922624</v>
      </c>
      <c r="H65" s="1">
        <f>'[1]Electricity and CHPs'!D14</f>
        <v>73.080089903730055</v>
      </c>
      <c r="I65" s="1">
        <f>'[1]Electricity and CHPs'!E14</f>
        <v>73.053500980378502</v>
      </c>
      <c r="J65" s="1">
        <f>'[1]Electricity and CHPs'!F14</f>
        <v>57.254011851167604</v>
      </c>
      <c r="K65" s="1">
        <f>'[1]Electricity and CHPs'!G14</f>
        <v>33.150742053518911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3.8791623699181002</v>
      </c>
      <c r="O65" s="1">
        <f>'[1]Electricity and CHPs'!K14</f>
        <v>8.2098909680686081</v>
      </c>
      <c r="P65" s="1">
        <f>'[1]Electricity and CHPs'!L14</f>
        <v>13.066368664409461</v>
      </c>
      <c r="Q65" s="1">
        <f>'[1]Electricity and CHPs'!M14</f>
        <v>13.304024188984265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146.22008840145421</v>
      </c>
      <c r="G66" s="1">
        <f t="shared" ref="G66:K66" si="71">SUM(G67:G69)</f>
        <v>121.60949323278487</v>
      </c>
      <c r="H66" s="1">
        <f t="shared" si="71"/>
        <v>136.34681197991526</v>
      </c>
      <c r="I66" s="1">
        <f t="shared" si="71"/>
        <v>148.45511817356132</v>
      </c>
      <c r="J66" s="1">
        <f t="shared" si="71"/>
        <v>149.57107694477702</v>
      </c>
      <c r="K66" s="1">
        <f t="shared" si="71"/>
        <v>151.86279777806996</v>
      </c>
      <c r="L66" s="1">
        <f t="shared" ref="L66:O66" si="72">SUM(L67:L69)</f>
        <v>153.82368586030427</v>
      </c>
      <c r="M66" s="1">
        <f t="shared" si="72"/>
        <v>156.03106000052401</v>
      </c>
      <c r="N66" s="1">
        <f t="shared" si="72"/>
        <v>157.6791890629022</v>
      </c>
      <c r="O66" s="1">
        <f t="shared" si="72"/>
        <v>159.31974426245884</v>
      </c>
      <c r="P66" s="1">
        <f>SUM(P67:P69)</f>
        <v>159.34495389980356</v>
      </c>
      <c r="Q66" s="1">
        <f>SUM(Q67:Q69)</f>
        <v>160.55763953174875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66.745704970850426</v>
      </c>
      <c r="G67" s="1">
        <f>'[1]Electricity and CHPs'!C15</f>
        <v>49.798867383136994</v>
      </c>
      <c r="H67" s="1">
        <f>'[1]Electricity and CHPs'!D15</f>
        <v>68.876332823846596</v>
      </c>
      <c r="I67" s="1">
        <f>'[1]Electricity and CHPs'!E15</f>
        <v>67.474454627844807</v>
      </c>
      <c r="J67" s="1">
        <f>'[1]Electricity and CHPs'!F15</f>
        <v>69.602477341336552</v>
      </c>
      <c r="K67" s="1">
        <f>'[1]Electricity and CHPs'!G15</f>
        <v>72.183209978896159</v>
      </c>
      <c r="L67" s="1">
        <f>'[1]Electricity and CHPs'!H15</f>
        <v>74.384298164799574</v>
      </c>
      <c r="M67" s="1">
        <f>'[1]Electricity and CHPs'!I15</f>
        <v>74.836089972413589</v>
      </c>
      <c r="N67" s="1">
        <f>'[1]Electricity and CHPs'!J15</f>
        <v>74.83609254202166</v>
      </c>
      <c r="O67" s="1">
        <f>'[1]Electricity and CHPs'!K15</f>
        <v>74.836100615877214</v>
      </c>
      <c r="P67" s="1">
        <f>'[1]Electricity and CHPs'!L15</f>
        <v>74.836097082814604</v>
      </c>
      <c r="Q67" s="1">
        <f>'[1]Electricity and CHPs'!M15</f>
        <v>74.836090966038441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66.632450069366882</v>
      </c>
      <c r="G68" s="1">
        <f>'[1]Electricity and CHPs'!C16</f>
        <v>55.764142050832916</v>
      </c>
      <c r="H68" s="1">
        <f>'[1]Electricity and CHPs'!D16</f>
        <v>65.600285861368263</v>
      </c>
      <c r="I68" s="1">
        <f>'[1]Electricity and CHPs'!E16</f>
        <v>67.167948043085786</v>
      </c>
      <c r="J68" s="1">
        <f>'[1]Electricity and CHPs'!F16</f>
        <v>66.883780225073536</v>
      </c>
      <c r="K68" s="1">
        <f>'[1]Electricity and CHPs'!G16</f>
        <v>66.131609027394816</v>
      </c>
      <c r="L68" s="1">
        <f>'[1]Electricity and CHPs'!H16</f>
        <v>65.544877391849425</v>
      </c>
      <c r="M68" s="1">
        <f>'[1]Electricity and CHPs'!I16</f>
        <v>67.131577405689512</v>
      </c>
      <c r="N68" s="1">
        <f>'[1]Electricity and CHPs'!J16</f>
        <v>67.131579081609928</v>
      </c>
      <c r="O68" s="1">
        <f>'[1]Electricity and CHPs'!K16</f>
        <v>67.131576792383612</v>
      </c>
      <c r="P68" s="1">
        <f>'[1]Electricity and CHPs'!L16</f>
        <v>67.131588979042775</v>
      </c>
      <c r="Q68" s="1">
        <f>'[1]Electricity and CHPs'!M16</f>
        <v>67.131644983241046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12.84193336123689</v>
      </c>
      <c r="G69" s="1">
        <f>'[1]Electricity and CHPs'!C17</f>
        <v>16.046483798814965</v>
      </c>
      <c r="H69" s="1">
        <f>'[1]Electricity and CHPs'!D17</f>
        <v>1.870193294700373</v>
      </c>
      <c r="I69" s="1">
        <f>'[1]Electricity and CHPs'!E17</f>
        <v>13.812715502630704</v>
      </c>
      <c r="J69" s="1">
        <f>'[1]Electricity and CHPs'!F17</f>
        <v>13.084819378366939</v>
      </c>
      <c r="K69" s="1">
        <f>'[1]Electricity and CHPs'!G17</f>
        <v>13.547978771778988</v>
      </c>
      <c r="L69" s="1">
        <f>'[1]Electricity and CHPs'!H17</f>
        <v>13.894510303655254</v>
      </c>
      <c r="M69" s="1">
        <f>'[1]Electricity and CHPs'!I17</f>
        <v>14.063392622420904</v>
      </c>
      <c r="N69" s="1">
        <f>'[1]Electricity and CHPs'!J17</f>
        <v>15.711517439270615</v>
      </c>
      <c r="O69" s="1">
        <f>'[1]Electricity and CHPs'!K17</f>
        <v>17.352066854197993</v>
      </c>
      <c r="P69" s="1">
        <f>'[1]Electricity and CHPs'!L17</f>
        <v>17.377267837946196</v>
      </c>
      <c r="Q69" s="1">
        <f>'[1]Electricity and CHPs'!M17</f>
        <v>18.589903582469276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0.11200037431126494</v>
      </c>
      <c r="G70" s="1">
        <f t="shared" ref="G70" si="74">SUM(G71:G73)</f>
        <v>0.17162739255119358</v>
      </c>
      <c r="H70" s="1">
        <f t="shared" ref="H70" si="75">SUM(H71:H73)</f>
        <v>3.0646594182600184E-2</v>
      </c>
      <c r="I70" s="1">
        <f t="shared" ref="I70" si="76">SUM(I71:I73)</f>
        <v>0.17160256107751856</v>
      </c>
      <c r="J70" s="1">
        <f t="shared" ref="J70" si="77">SUM(J71:J73)</f>
        <v>0.17160099569180801</v>
      </c>
      <c r="K70" s="1">
        <f t="shared" ref="K70" si="78">SUM(K71:K73)</f>
        <v>0.17169924802756864</v>
      </c>
      <c r="L70" s="1">
        <f t="shared" ref="L70:O70" si="79">SUM(L71:L73)</f>
        <v>2.3642008744753733E-2</v>
      </c>
      <c r="M70" s="1">
        <f t="shared" si="79"/>
        <v>6.7141924114098978E-5</v>
      </c>
      <c r="N70" s="1">
        <f t="shared" si="79"/>
        <v>6.1426152627706964E-3</v>
      </c>
      <c r="O70" s="1">
        <f t="shared" si="79"/>
        <v>6.4381659241257959E-3</v>
      </c>
      <c r="P70" s="1">
        <f>SUM(P71:P73)</f>
        <v>8.5725516731597583E-3</v>
      </c>
      <c r="Q70" s="1">
        <f>SUM(Q71:Q73)</f>
        <v>1.3113437248648364E-2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3.9625098216653373E-2</v>
      </c>
      <c r="G71" s="1">
        <f>'[1]Electricity and CHPs'!C18</f>
        <v>2.730174607655619E-4</v>
      </c>
      <c r="H71" s="1">
        <f>'[1]Electricity and CHPs'!D18</f>
        <v>1.7264490525752976E-2</v>
      </c>
      <c r="I71" s="1">
        <f>'[1]Electricity and CHPs'!E18</f>
        <v>1.9304954325964352E-3</v>
      </c>
      <c r="J71" s="1">
        <f>'[1]Electricity and CHPs'!F18</f>
        <v>2.646527564673355E-3</v>
      </c>
      <c r="K71" s="1">
        <f>'[1]Electricity and CHPs'!G18</f>
        <v>0.16874605565063136</v>
      </c>
      <c r="L71" s="1">
        <f>'[1]Electricity and CHPs'!H18</f>
        <v>2.0877190066800791E-2</v>
      </c>
      <c r="M71" s="1">
        <f>'[1]Electricity and CHPs'!I18</f>
        <v>5.6792917790534253E-5</v>
      </c>
      <c r="N71" s="1">
        <f>'[1]Electricity and CHPs'!J18</f>
        <v>2.2590315775044092E-4</v>
      </c>
      <c r="O71" s="1">
        <f>'[1]Electricity and CHPs'!K18</f>
        <v>2.923652226095476E-4</v>
      </c>
      <c r="P71" s="1">
        <f>'[1]Electricity and CHPs'!L18</f>
        <v>2.9568047083858946E-4</v>
      </c>
      <c r="Q71" s="1">
        <f>'[1]Electricity and CHPs'!M18</f>
        <v>4.7933825346210514E-4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1.8250982888267501E-3</v>
      </c>
      <c r="G72" s="1">
        <f>'[1]Electricity and CHPs'!C28</f>
        <v>1.9868075066286096E-4</v>
      </c>
      <c r="H72" s="1">
        <f>'[1]Electricity and CHPs'!D28</f>
        <v>4.4511524388241835E-3</v>
      </c>
      <c r="I72" s="1">
        <f>'[1]Electricity and CHPs'!E28</f>
        <v>1.2766363292773413E-3</v>
      </c>
      <c r="J72" s="1">
        <f>'[1]Electricity and CHPs'!F28</f>
        <v>8.7967471840412188E-4</v>
      </c>
      <c r="K72" s="1">
        <f>'[1]Electricity and CHPs'!G28</f>
        <v>2.9531923769372682E-3</v>
      </c>
      <c r="L72" s="1">
        <f>'[1]Electricity and CHPs'!H28</f>
        <v>2.7648186779529438E-3</v>
      </c>
      <c r="M72" s="1">
        <f>'[1]Electricity and CHPs'!I28</f>
        <v>1.0349006323564719E-5</v>
      </c>
      <c r="N72" s="1">
        <f>'[1]Electricity and CHPs'!J28</f>
        <v>3.6973906963344095E-5</v>
      </c>
      <c r="O72" s="1">
        <f>'[1]Electricity and CHPs'!K28</f>
        <v>4.2525989618127988E-5</v>
      </c>
      <c r="P72" s="1">
        <f>'[1]Electricity and CHPs'!L28</f>
        <v>4.358040186211423E-5</v>
      </c>
      <c r="Q72" s="1">
        <f>'[1]Electricity and CHPs'!M28</f>
        <v>5.3761360756188786E-5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7.0550177805784819E-2</v>
      </c>
      <c r="G73" s="1">
        <f>'[1]Electricity and CHPs'!C41</f>
        <v>0.17115569433976516</v>
      </c>
      <c r="H73" s="1">
        <f>'[1]Electricity and CHPs'!D41</f>
        <v>8.9309512180230227E-3</v>
      </c>
      <c r="I73" s="1">
        <f>'[1]Electricity and CHPs'!E41</f>
        <v>0.16839542931564477</v>
      </c>
      <c r="J73" s="1">
        <f>'[1]Electricity and CHPs'!F41</f>
        <v>0.16807479340873052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5.879738198056911E-3</v>
      </c>
      <c r="O73" s="1">
        <f>'[1]Electricity and CHPs'!K41</f>
        <v>6.10327471189812E-3</v>
      </c>
      <c r="P73" s="1">
        <f>'[1]Electricity and CHPs'!L41</f>
        <v>8.233290800459054E-3</v>
      </c>
      <c r="Q73" s="1">
        <f>'[1]Electricity and CHPs'!M41</f>
        <v>1.258033763443007E-2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0.11200037431126494</v>
      </c>
      <c r="G74" s="1">
        <f t="shared" ref="G74:K74" si="83">SUM(G75:G77)</f>
        <v>0.17162739255119358</v>
      </c>
      <c r="H74" s="1">
        <f t="shared" si="83"/>
        <v>3.0646594182600184E-2</v>
      </c>
      <c r="I74" s="1">
        <f t="shared" si="83"/>
        <v>0.17160256107751856</v>
      </c>
      <c r="J74" s="1">
        <f t="shared" si="83"/>
        <v>0.17160099569180801</v>
      </c>
      <c r="K74" s="1">
        <f t="shared" si="83"/>
        <v>0.17169924802756864</v>
      </c>
      <c r="L74" s="1">
        <f t="shared" ref="L74:O74" si="84">SUM(L75:L77)</f>
        <v>2.3642008744753733E-2</v>
      </c>
      <c r="M74" s="1">
        <f t="shared" si="84"/>
        <v>6.7141924114098978E-5</v>
      </c>
      <c r="N74" s="1">
        <f t="shared" si="84"/>
        <v>6.1426152627706964E-3</v>
      </c>
      <c r="O74" s="1">
        <f t="shared" si="84"/>
        <v>6.4381659241257959E-3</v>
      </c>
      <c r="P74" s="1">
        <f>SUM(P75:P77)</f>
        <v>8.5725516731597583E-3</v>
      </c>
      <c r="Q74" s="1">
        <f>SUM(Q75:Q77)</f>
        <v>1.3113437248648364E-2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3.9625098216653373E-2</v>
      </c>
      <c r="G75" s="1">
        <f t="shared" ref="G75:K75" si="85">G71</f>
        <v>2.730174607655619E-4</v>
      </c>
      <c r="H75" s="1">
        <f t="shared" si="85"/>
        <v>1.7264490525752976E-2</v>
      </c>
      <c r="I75" s="1">
        <f t="shared" si="85"/>
        <v>1.9304954325964352E-3</v>
      </c>
      <c r="J75" s="1">
        <f t="shared" si="85"/>
        <v>2.646527564673355E-3</v>
      </c>
      <c r="K75" s="1">
        <f t="shared" si="85"/>
        <v>0.16874605565063136</v>
      </c>
      <c r="L75" s="1">
        <f t="shared" ref="L75:O75" si="86">L71</f>
        <v>2.0877190066800791E-2</v>
      </c>
      <c r="M75" s="1">
        <f t="shared" si="86"/>
        <v>5.6792917790534253E-5</v>
      </c>
      <c r="N75" s="1">
        <f t="shared" si="86"/>
        <v>2.2590315775044092E-4</v>
      </c>
      <c r="O75" s="1">
        <f t="shared" si="86"/>
        <v>2.923652226095476E-4</v>
      </c>
      <c r="P75" s="1">
        <f>P71</f>
        <v>2.9568047083858946E-4</v>
      </c>
      <c r="Q75" s="1">
        <f>Q71</f>
        <v>4.7933825346210514E-4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1.8250982888267501E-3</v>
      </c>
      <c r="G76" s="1">
        <f>'[1]Electricity and CHPs'!C28</f>
        <v>1.9868075066286096E-4</v>
      </c>
      <c r="H76" s="1">
        <f>'[1]Electricity and CHPs'!D28</f>
        <v>4.4511524388241835E-3</v>
      </c>
      <c r="I76" s="1">
        <f>'[1]Electricity and CHPs'!E28</f>
        <v>1.2766363292773413E-3</v>
      </c>
      <c r="J76" s="1">
        <f>'[1]Electricity and CHPs'!F28</f>
        <v>8.7967471840412188E-4</v>
      </c>
      <c r="K76" s="1">
        <f>'[1]Electricity and CHPs'!G28</f>
        <v>2.9531923769372682E-3</v>
      </c>
      <c r="L76" s="1">
        <f>'[1]Electricity and CHPs'!H28</f>
        <v>2.7648186779529438E-3</v>
      </c>
      <c r="M76" s="1">
        <f>'[1]Electricity and CHPs'!I28</f>
        <v>1.0349006323564719E-5</v>
      </c>
      <c r="N76" s="1">
        <f>'[1]Electricity and CHPs'!J28</f>
        <v>3.6973906963344095E-5</v>
      </c>
      <c r="O76" s="1">
        <f>'[1]Electricity and CHPs'!K28</f>
        <v>4.2525989618127988E-5</v>
      </c>
      <c r="P76" s="1">
        <f>'[1]Electricity and CHPs'!L28</f>
        <v>4.358040186211423E-5</v>
      </c>
      <c r="Q76" s="1">
        <f>'[1]Electricity and CHPs'!M28</f>
        <v>5.3761360756188786E-5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7.0550177805784819E-2</v>
      </c>
      <c r="G77" s="1">
        <f>'[1]Electricity and CHPs'!C41</f>
        <v>0.17115569433976516</v>
      </c>
      <c r="H77" s="1">
        <f>'[1]Electricity and CHPs'!D41</f>
        <v>8.9309512180230227E-3</v>
      </c>
      <c r="I77" s="1">
        <f>'[1]Electricity and CHPs'!E41</f>
        <v>0.16839542931564477</v>
      </c>
      <c r="J77" s="1">
        <f>'[1]Electricity and CHPs'!F41</f>
        <v>0.16807479340873052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5.879738198056911E-3</v>
      </c>
      <c r="O77" s="1">
        <f>'[1]Electricity and CHPs'!K41</f>
        <v>6.10327471189812E-3</v>
      </c>
      <c r="P77" s="1">
        <f>'[1]Electricity and CHPs'!L41</f>
        <v>8.233290800459054E-3</v>
      </c>
      <c r="Q77" s="1">
        <f>'[1]Electricity and CHPs'!M41</f>
        <v>1.258033763443007E-2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3.2445611541074895</v>
      </c>
      <c r="G82" s="1">
        <f t="shared" ref="G82:K82" si="90">SUM(G83:G97)</f>
        <v>1.875415298529471</v>
      </c>
      <c r="H82" s="1">
        <f t="shared" si="90"/>
        <v>2.2077409662299377</v>
      </c>
      <c r="I82" s="1">
        <f t="shared" si="90"/>
        <v>2.1566842210952224</v>
      </c>
      <c r="J82" s="1">
        <f t="shared" si="90"/>
        <v>2.2984724274005011</v>
      </c>
      <c r="K82" s="1">
        <f t="shared" si="90"/>
        <v>1.8735372137618402</v>
      </c>
      <c r="L82" s="1">
        <f t="shared" ref="L82:O82" si="91">SUM(L83:L97)</f>
        <v>1.2615534260105086</v>
      </c>
      <c r="M82" s="1">
        <f t="shared" si="91"/>
        <v>1.398290376387519</v>
      </c>
      <c r="N82" s="1">
        <f t="shared" si="91"/>
        <v>3.1029429780145592</v>
      </c>
      <c r="O82" s="1">
        <f t="shared" si="91"/>
        <v>3.3797444771168057</v>
      </c>
      <c r="P82" s="1">
        <f>SUM(P83:P97)</f>
        <v>3.6319834289581081</v>
      </c>
      <c r="Q82" s="1">
        <f>SUM(Q83:Q97)</f>
        <v>3.7384209055931619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3.8506282961319816E-4</v>
      </c>
      <c r="L83" s="1">
        <f>'[1]Electricity and CHPs'!H21</f>
        <v>8.0781490249501623E-4</v>
      </c>
      <c r="M83" s="1">
        <f>'[1]Electricity and CHPs'!I21</f>
        <v>7.1859821756644973E-3</v>
      </c>
      <c r="N83" s="1">
        <f>'[1]Electricity and CHPs'!J21</f>
        <v>1.2086323903783341E-2</v>
      </c>
      <c r="O83" s="1">
        <f>'[1]Electricity and CHPs'!K21</f>
        <v>1.2924646744048236E-2</v>
      </c>
      <c r="P83" s="1">
        <f>'[1]Electricity and CHPs'!L21</f>
        <v>1.4779908848310114E-2</v>
      </c>
      <c r="Q83" s="1">
        <f>'[1]Electricity and CHPs'!M21</f>
        <v>2.0621533842564817E-2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1.040431664967701E-4</v>
      </c>
      <c r="L84" s="1">
        <f>'[1]Electricity and CHPs'!H22</f>
        <v>2.6663436572815731E-4</v>
      </c>
      <c r="M84" s="1">
        <f>'[1]Electricity and CHPs'!I22</f>
        <v>7.8259170375794516E-3</v>
      </c>
      <c r="N84" s="1">
        <f>'[1]Electricity and CHPs'!J22</f>
        <v>1.3047281261339302E-2</v>
      </c>
      <c r="O84" s="1">
        <f>'[1]Electricity and CHPs'!K22</f>
        <v>1.2923901497721657E-2</v>
      </c>
      <c r="P84" s="1">
        <f>'[1]Electricity and CHPs'!L22</f>
        <v>1.4791568898584158E-2</v>
      </c>
      <c r="Q84" s="1">
        <f>'[1]Electricity and CHPs'!M22</f>
        <v>2.1316197131544777E-2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7.9934352396935466E-4</v>
      </c>
      <c r="M85" s="1">
        <f>'[1]Electricity and CHPs'!I23</f>
        <v>1.1554997771460296E-2</v>
      </c>
      <c r="N85" s="1">
        <f>'[1]Electricity and CHPs'!J23</f>
        <v>1.1413299379240873</v>
      </c>
      <c r="O85" s="1">
        <f>'[1]Electricity and CHPs'!K23</f>
        <v>1.4070550394100365</v>
      </c>
      <c r="P85" s="1">
        <f>'[1]Electricity and CHPs'!L23</f>
        <v>1.4027952829275201</v>
      </c>
      <c r="Q85" s="1">
        <f>'[1]Electricity and CHPs'!M23</f>
        <v>1.3859651853075237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0.96590509644749478</v>
      </c>
      <c r="G86" s="1">
        <f>'[1]Electricity and CHPs'!C24</f>
        <v>1.6092642483952603E-3</v>
      </c>
      <c r="H86" s="1">
        <f>'[1]Electricity and CHPs'!D24</f>
        <v>1.2458035920432729E-2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0.67001019530531947</v>
      </c>
      <c r="G88" s="1">
        <f>'[1]Electricity and CHPs'!C39</f>
        <v>8.8432144488294645E-2</v>
      </c>
      <c r="H88" s="1">
        <f>'[1]Electricity and CHPs'!D39</f>
        <v>5.8069212886414236E-2</v>
      </c>
      <c r="I88" s="1">
        <f>'[1]Electricity and CHPs'!E39</f>
        <v>0.15496911643988834</v>
      </c>
      <c r="J88" s="1">
        <f>'[1]Electricity and CHPs'!F39</f>
        <v>0.3630917142536631</v>
      </c>
      <c r="K88" s="1">
        <f>'[1]Electricity and CHPs'!G39</f>
        <v>0.30976908731183206</v>
      </c>
      <c r="L88" s="1">
        <f>'[1]Electricity and CHPs'!H39</f>
        <v>9.3239041148519428E-2</v>
      </c>
      <c r="M88" s="1">
        <f>'[1]Electricity and CHPs'!I39</f>
        <v>0.12326217085777962</v>
      </c>
      <c r="N88" s="1">
        <f>'[1]Electricity and CHPs'!J39</f>
        <v>0.41775984053888321</v>
      </c>
      <c r="O88" s="1">
        <f>'[1]Electricity and CHPs'!K39</f>
        <v>0.35378453992793046</v>
      </c>
      <c r="P88" s="1">
        <f>'[1]Electricity and CHPs'!L39</f>
        <v>0.42079884196575895</v>
      </c>
      <c r="Q88" s="1">
        <f>'[1]Electricity and CHPs'!M39</f>
        <v>0.42080953710056479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6.5752177495276044E-3</v>
      </c>
      <c r="L89" s="1">
        <f>'[1]Electricity and CHPs'!H40</f>
        <v>7.467168874254187E-3</v>
      </c>
      <c r="M89" s="1">
        <f>'[1]Electricity and CHPs'!I40</f>
        <v>7.1322637597067959E-2</v>
      </c>
      <c r="N89" s="1">
        <f>'[1]Electricity and CHPs'!J40</f>
        <v>0.24156396999834001</v>
      </c>
      <c r="O89" s="1">
        <f>'[1]Electricity and CHPs'!K40</f>
        <v>0.20461153605585583</v>
      </c>
      <c r="P89" s="1">
        <f>'[1]Electricity and CHPs'!L40</f>
        <v>0.24335552230595819</v>
      </c>
      <c r="Q89" s="1">
        <f>'[1]Electricity and CHPs'!M40</f>
        <v>0.24336510791533328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'[1]Electricity and CHPs'!F47</f>
        <v>7.0193765845669746E-3</v>
      </c>
      <c r="K90" s="1">
        <f>'[1]Electricity and CHPs'!G47</f>
        <v>1.2810434983218153E-2</v>
      </c>
      <c r="L90" s="1">
        <f>'[1]Electricity and CHPs'!H47</f>
        <v>1.1092750024082007E-2</v>
      </c>
      <c r="M90" s="1">
        <f>'[1]Electricity and CHPs'!I47</f>
        <v>1.1235744040001924E-2</v>
      </c>
      <c r="N90" s="1">
        <f>'[1]Electricity and CHPs'!J47</f>
        <v>1.0787316188631163E-2</v>
      </c>
      <c r="O90" s="1">
        <f>'[1]Electricity and CHPs'!K47</f>
        <v>1.2786348195415938E-2</v>
      </c>
      <c r="P90" s="1">
        <f>'[1]Electricity and CHPs'!L47</f>
        <v>5.9840389226950407E-3</v>
      </c>
      <c r="Q90" s="1">
        <f>'[1]Electricity and CHPs'!M47</f>
        <v>6.0007991212081531E-3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2.2510366868633537E-2</v>
      </c>
      <c r="G91" s="1">
        <f>'[1]Electricity and CHPs'!C48</f>
        <v>1.2210988511873962E-2</v>
      </c>
      <c r="H91" s="1">
        <f>'[1]Electricity and CHPs'!D48</f>
        <v>2.2523216819253993E-2</v>
      </c>
      <c r="I91" s="1">
        <f>'[1]Electricity and CHPs'!E48</f>
        <v>1.8268313514989889E-2</v>
      </c>
      <c r="J91" s="1">
        <f>'[1]Electricity and CHPs'!F48</f>
        <v>1.4506216522751993E-2</v>
      </c>
      <c r="K91" s="1">
        <f>'[1]Electricity and CHPs'!G48</f>
        <v>7.885214059508476E-3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1.2274463759704247E-2</v>
      </c>
      <c r="O91" s="1">
        <f>'[1]Electricity and CHPs'!K48</f>
        <v>1.9665163274414362E-2</v>
      </c>
      <c r="P91" s="1">
        <f>'[1]Electricity and CHPs'!L48</f>
        <v>3.7107184115095476E-2</v>
      </c>
      <c r="Q91" s="1">
        <f>'[1]Electricity and CHPs'!M48</f>
        <v>4.1385078220769318E-2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8.0206933991966226E-3</v>
      </c>
      <c r="O92" s="1">
        <f>'[1]Electricity and CHPs'!K49</f>
        <v>1.3512518086417822E-2</v>
      </c>
      <c r="P92" s="1">
        <f>'[1]Electricity and CHPs'!L49</f>
        <v>1.3577390729640076E-2</v>
      </c>
      <c r="Q92" s="1">
        <f>'[1]Electricity and CHPs'!M49</f>
        <v>2.3673181410055217E-2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3.2275028237439836E-2</v>
      </c>
      <c r="G93" s="1">
        <f>'[1]Electricity and CHPs'!C51</f>
        <v>4.025918363003194E-2</v>
      </c>
      <c r="H93" s="1">
        <f>'[1]Electricity and CHPs'!D51</f>
        <v>0.1635799932024592</v>
      </c>
      <c r="I93" s="1">
        <f>'[1]Electricity and CHPs'!E51</f>
        <v>0.16014727206402163</v>
      </c>
      <c r="J93" s="1">
        <f>'[1]Electricity and CHPs'!F51</f>
        <v>0.15842730660255908</v>
      </c>
      <c r="K93" s="1">
        <f>'[1]Electricity and CHPs'!G51</f>
        <v>7.4514007895319881E-2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2.5968499017007228E-2</v>
      </c>
      <c r="O93" s="1">
        <f>'[1]Electricity and CHPs'!K51</f>
        <v>0.10451007870822687</v>
      </c>
      <c r="P93" s="1">
        <f>'[1]Electricity and CHPs'!L51</f>
        <v>0.14316492961090488</v>
      </c>
      <c r="Q93" s="1">
        <f>'[1]Electricity and CHPs'!M51</f>
        <v>0.19484027352017669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2.4337750328680109E-2</v>
      </c>
      <c r="O94" s="1">
        <f>'[1]Electricity and CHPs'!K52</f>
        <v>3.5821834926375043E-2</v>
      </c>
      <c r="P94" s="1">
        <f>'[1]Electricity and CHPs'!L52</f>
        <v>3.1835683015249576E-2</v>
      </c>
      <c r="Q94" s="1">
        <f>'[1]Electricity and CHPs'!M52</f>
        <v>5.5749810248584747E-2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0.95941427179897065</v>
      </c>
      <c r="G95" s="1">
        <f>'[1]Electricity and CHPs'!C54</f>
        <v>1.1069201610177084</v>
      </c>
      <c r="H95" s="1">
        <f>'[1]Electricity and CHPs'!D54</f>
        <v>1.1353158312205716</v>
      </c>
      <c r="I95" s="1">
        <f>'[1]Electricity and CHPs'!E54</f>
        <v>1.1353502150659218</v>
      </c>
      <c r="J95" s="1">
        <f>'[1]Electricity and CHPs'!F54</f>
        <v>1.135447526557213</v>
      </c>
      <c r="K95" s="1">
        <f>'[1]Electricity and CHPs'!G54</f>
        <v>1.1354840307560408</v>
      </c>
      <c r="L95" s="1">
        <f>'[1]Electricity and CHPs'!H54</f>
        <v>1.1478806731714604</v>
      </c>
      <c r="M95" s="1">
        <f>'[1]Electricity and CHPs'!I54</f>
        <v>1.1659029269079653</v>
      </c>
      <c r="N95" s="1">
        <f>'[1]Electricity and CHPs'!J54</f>
        <v>1.1659088455124282</v>
      </c>
      <c r="O95" s="1">
        <f>'[1]Electricity and CHPs'!K54</f>
        <v>1.1659612401416528</v>
      </c>
      <c r="P95" s="1">
        <f>'[1]Electricity and CHPs'!L54</f>
        <v>1.2706279686876749</v>
      </c>
      <c r="Q95" s="1">
        <f>'[1]Electricity and CHPs'!M54</f>
        <v>1.2709202128033794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0.59444619544963107</v>
      </c>
      <c r="G96" s="1">
        <f>'[1]Electricity and CHPs'!C55</f>
        <v>0.62598355663316685</v>
      </c>
      <c r="H96" s="1">
        <f>'[1]Electricity and CHPs'!D55</f>
        <v>0.81579467618080592</v>
      </c>
      <c r="I96" s="1">
        <f>'[1]Electricity and CHPs'!E55</f>
        <v>0.68794930401040066</v>
      </c>
      <c r="J96" s="1">
        <f>'[1]Electricity and CHPs'!F55</f>
        <v>0.61998028687974716</v>
      </c>
      <c r="K96" s="1">
        <f>'[1]Electricity and CHPs'!G55</f>
        <v>0.32601011501028337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1.9491338622930489E-2</v>
      </c>
      <c r="O96" s="1">
        <f>'[1]Electricity and CHPs'!K55</f>
        <v>2.2575381546308657E-2</v>
      </c>
      <c r="P96" s="1">
        <f>'[1]Electricity and CHPs'!L55</f>
        <v>2.1203283593755978E-2</v>
      </c>
      <c r="Q96" s="1">
        <f>'[1]Electricity and CHPs'!M55</f>
        <v>3.2579064569226789E-2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1.036671755954827E-2</v>
      </c>
      <c r="O97" s="1">
        <f>'[1]Electricity and CHPs'!K58</f>
        <v>1.3612248602402167E-2</v>
      </c>
      <c r="P97" s="1">
        <f>'[1]Electricity and CHPs'!L58</f>
        <v>1.1961825336961308E-2</v>
      </c>
      <c r="Q97" s="1">
        <f>'[1]Electricity and CHPs'!M58</f>
        <v>2.1194924402230354E-2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2.2268005254913779</v>
      </c>
      <c r="G98" s="1">
        <f t="shared" ref="G98:K98" si="96">G82-G114</f>
        <v>0.73812198328524303</v>
      </c>
      <c r="H98" s="1">
        <f t="shared" si="96"/>
        <v>1.0387187288084161</v>
      </c>
      <c r="I98" s="1">
        <f>I82-I114</f>
        <v>1.0065186179932764</v>
      </c>
      <c r="J98" s="1">
        <f t="shared" si="96"/>
        <v>1.0970714767954504</v>
      </c>
      <c r="K98" s="1">
        <f t="shared" si="96"/>
        <v>0.63904468542571036</v>
      </c>
      <c r="L98" s="1">
        <f t="shared" ref="L98:O98" si="97">L82-L114</f>
        <v>5.083412187166414E-2</v>
      </c>
      <c r="M98" s="1">
        <f t="shared" si="97"/>
        <v>2.3488600246069691E-2</v>
      </c>
      <c r="N98" s="1">
        <f t="shared" si="97"/>
        <v>0.11402752999305887</v>
      </c>
      <c r="O98" s="1">
        <f t="shared" si="97"/>
        <v>0.18333133113347611</v>
      </c>
      <c r="P98" s="1">
        <f t="shared" ref="P98:Q113" si="98">P82-P114</f>
        <v>0.23983401707908536</v>
      </c>
      <c r="Q98" s="1">
        <f t="shared" si="98"/>
        <v>0.27593773378755149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3.3340734852892916E-4</v>
      </c>
      <c r="L99" s="1">
        <f t="shared" ref="L99:O99" si="100">L83-L115</f>
        <v>3.6125245652599193E-4</v>
      </c>
      <c r="M99" s="1">
        <f t="shared" si="100"/>
        <v>7.263243478835826E-4</v>
      </c>
      <c r="N99" s="1">
        <f t="shared" si="100"/>
        <v>7.1148651348970117E-4</v>
      </c>
      <c r="O99" s="1">
        <f t="shared" si="100"/>
        <v>1.0703363601460448E-3</v>
      </c>
      <c r="P99" s="1">
        <f t="shared" si="98"/>
        <v>1.501139904937044E-3</v>
      </c>
      <c r="Q99" s="1">
        <f t="shared" si="98"/>
        <v>2.3060821552626093E-3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9.0085964176514916E-5</v>
      </c>
      <c r="L100" s="1">
        <f t="shared" ref="L100:O100" si="102">L84-L116</f>
        <v>1.192381067940757E-4</v>
      </c>
      <c r="M100" s="1">
        <f t="shared" si="102"/>
        <v>7.9100587086904268E-4</v>
      </c>
      <c r="N100" s="1">
        <f t="shared" si="102"/>
        <v>7.6805526056140071E-4</v>
      </c>
      <c r="O100" s="1">
        <f t="shared" si="102"/>
        <v>1.0702746436243946E-3</v>
      </c>
      <c r="P100" s="1">
        <f t="shared" si="98"/>
        <v>1.502324172508623E-3</v>
      </c>
      <c r="Q100" s="1">
        <f t="shared" si="98"/>
        <v>2.3837655432619141E-3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3.574640808806495E-4</v>
      </c>
      <c r="M101" s="1">
        <f t="shared" si="104"/>
        <v>1.1679233285011685E-3</v>
      </c>
      <c r="N101" s="1">
        <f t="shared" si="104"/>
        <v>6.7186752956441609E-2</v>
      </c>
      <c r="O101" s="1">
        <f t="shared" si="104"/>
        <v>0.11652327519905392</v>
      </c>
      <c r="P101" s="1">
        <f t="shared" si="98"/>
        <v>0.14247665525357567</v>
      </c>
      <c r="Q101" s="1">
        <f t="shared" si="98"/>
        <v>0.15499087536620371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0.94124276780458194</v>
      </c>
      <c r="G102" s="1">
        <f t="shared" si="105"/>
        <v>1.5456614631310724E-3</v>
      </c>
      <c r="H102" s="1">
        <f t="shared" si="105"/>
        <v>1.2066478873239439E-2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0.65290291251791543</v>
      </c>
      <c r="G104" s="1">
        <f t="shared" si="109"/>
        <v>8.4937049943101486E-2</v>
      </c>
      <c r="H104" s="1">
        <f t="shared" si="109"/>
        <v>5.6244092965757185E-2</v>
      </c>
      <c r="I104" s="1">
        <f t="shared" si="109"/>
        <v>0.15272114703898415</v>
      </c>
      <c r="J104" s="1">
        <f t="shared" si="109"/>
        <v>0.34250131951571344</v>
      </c>
      <c r="K104" s="1">
        <f t="shared" si="109"/>
        <v>0.26821412536912481</v>
      </c>
      <c r="L104" s="1">
        <f t="shared" ref="L104:O104" si="110">L88-L120</f>
        <v>4.1696225899024553E-2</v>
      </c>
      <c r="M104" s="1">
        <f t="shared" si="110"/>
        <v>1.2458744494271271E-2</v>
      </c>
      <c r="N104" s="1">
        <f t="shared" si="110"/>
        <v>2.4592299096665937E-2</v>
      </c>
      <c r="O104" s="1">
        <f t="shared" si="110"/>
        <v>2.9298166846748075E-2</v>
      </c>
      <c r="P104" s="1">
        <f t="shared" si="98"/>
        <v>4.2738960037518869E-2</v>
      </c>
      <c r="Q104" s="1">
        <f t="shared" si="98"/>
        <v>4.7058641305764037E-2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5.6931641988723705E-3</v>
      </c>
      <c r="L105" s="1">
        <f t="shared" ref="L105:O105" si="112">L89-L121</f>
        <v>3.3392960327757668E-3</v>
      </c>
      <c r="M105" s="1">
        <f t="shared" si="112"/>
        <v>7.2089475002402315E-3</v>
      </c>
      <c r="N105" s="1">
        <f t="shared" si="112"/>
        <v>1.4220163894916787E-2</v>
      </c>
      <c r="O105" s="1">
        <f t="shared" si="112"/>
        <v>1.6944615282948938E-2</v>
      </c>
      <c r="P105" s="1">
        <f t="shared" si="98"/>
        <v>2.4716707617722516E-2</v>
      </c>
      <c r="Q105" s="1">
        <f t="shared" si="98"/>
        <v>2.7215237084774829E-2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0</v>
      </c>
      <c r="J106" s="1">
        <f t="shared" si="113"/>
        <v>6.6213181078329606E-3</v>
      </c>
      <c r="K106" s="1">
        <f t="shared" si="113"/>
        <v>1.1091938335225407E-2</v>
      </c>
      <c r="L106" s="1">
        <f t="shared" ref="L106:O106" si="114">L90-L122</f>
        <v>4.9606452956630171E-3</v>
      </c>
      <c r="M106" s="1">
        <f t="shared" si="114"/>
        <v>1.135654704304441E-3</v>
      </c>
      <c r="N106" s="1">
        <f t="shared" si="114"/>
        <v>6.3501773128533251E-4</v>
      </c>
      <c r="O106" s="1">
        <f t="shared" si="114"/>
        <v>1.0588833612294804E-3</v>
      </c>
      <c r="P106" s="1">
        <f t="shared" si="98"/>
        <v>6.0777638832198045E-4</v>
      </c>
      <c r="Q106" s="1">
        <f t="shared" si="98"/>
        <v>6.7106238926660337E-4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2.1935612612103993E-2</v>
      </c>
      <c r="G107" s="1">
        <f t="shared" si="115"/>
        <v>1.1728374869671538E-2</v>
      </c>
      <c r="H107" s="1">
        <f t="shared" si="115"/>
        <v>2.1815310346085387E-2</v>
      </c>
      <c r="I107" s="1">
        <f t="shared" si="115"/>
        <v>1.8003314844730636E-2</v>
      </c>
      <c r="J107" s="1">
        <f t="shared" si="115"/>
        <v>1.3683590413060706E-2</v>
      </c>
      <c r="K107" s="1">
        <f t="shared" si="115"/>
        <v>6.8274268768154442E-3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7.2256175615266829E-4</v>
      </c>
      <c r="O107" s="1">
        <f t="shared" si="116"/>
        <v>1.6285427135954086E-3</v>
      </c>
      <c r="P107" s="1">
        <f t="shared" si="98"/>
        <v>3.7688375081815703E-3</v>
      </c>
      <c r="Q107" s="1">
        <f t="shared" si="98"/>
        <v>4.6280451836260353E-3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4.7215474513122562E-4</v>
      </c>
      <c r="O108" s="1">
        <f t="shared" si="118"/>
        <v>1.1190200948187779E-3</v>
      </c>
      <c r="P108" s="1">
        <f t="shared" si="98"/>
        <v>1.3790046500533979E-3</v>
      </c>
      <c r="Q108" s="1">
        <f t="shared" si="98"/>
        <v>2.647344354925682E-3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3.1450954157824187E-2</v>
      </c>
      <c r="G109" s="1">
        <f t="shared" si="119"/>
        <v>3.8668024058888896E-2</v>
      </c>
      <c r="H109" s="1">
        <f t="shared" si="119"/>
        <v>0.15843866117168523</v>
      </c>
      <c r="I109" s="1">
        <f t="shared" si="119"/>
        <v>0.1578241887587242</v>
      </c>
      <c r="J109" s="1">
        <f t="shared" si="119"/>
        <v>0.149443128081928</v>
      </c>
      <c r="K109" s="1">
        <f t="shared" si="119"/>
        <v>6.4518088711907118E-2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1.5286895315115324E-3</v>
      </c>
      <c r="O109" s="1">
        <f t="shared" si="120"/>
        <v>8.654854516209648E-3</v>
      </c>
      <c r="P109" s="1">
        <f t="shared" si="98"/>
        <v>1.4540724914619801E-2</v>
      </c>
      <c r="Q109" s="1">
        <f t="shared" si="98"/>
        <v>2.1788761268763196E-2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1.4326921291688242E-3</v>
      </c>
      <c r="O110" s="1">
        <f t="shared" si="122"/>
        <v>2.9665346502800796E-3</v>
      </c>
      <c r="P110" s="1">
        <f t="shared" si="98"/>
        <v>3.2334309139248688E-3</v>
      </c>
      <c r="Q110" s="1">
        <f t="shared" si="98"/>
        <v>6.2344364660290308E-3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0.57926827839895223</v>
      </c>
      <c r="G112" s="1">
        <f t="shared" si="125"/>
        <v>0.6012428729504502</v>
      </c>
      <c r="H112" s="1">
        <f t="shared" si="125"/>
        <v>0.79015418545164873</v>
      </c>
      <c r="I112" s="1">
        <f t="shared" si="125"/>
        <v>0.67796996735083737</v>
      </c>
      <c r="J112" s="1">
        <f t="shared" si="125"/>
        <v>0.58482212067691575</v>
      </c>
      <c r="K112" s="1">
        <f t="shared" si="125"/>
        <v>0.28227644862105983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1.1473980567188805E-3</v>
      </c>
      <c r="O112" s="1">
        <f t="shared" si="126"/>
        <v>1.8695483282211434E-3</v>
      </c>
      <c r="P112" s="1">
        <f t="shared" si="98"/>
        <v>2.1535379849059941E-3</v>
      </c>
      <c r="Q112" s="1">
        <f t="shared" si="98"/>
        <v>3.6432789147413831E-3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6.1025832101575805E-4</v>
      </c>
      <c r="O113" s="1">
        <f t="shared" si="128"/>
        <v>1.1272791366005834E-3</v>
      </c>
      <c r="P113" s="1">
        <f t="shared" si="98"/>
        <v>1.214917732814888E-3</v>
      </c>
      <c r="Q113" s="1">
        <f t="shared" si="98"/>
        <v>2.370203754932923E-3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1.0177606286161116</v>
      </c>
      <c r="G114" s="1">
        <f t="shared" ref="G114:Q114" si="129">SUM(G115:G129)</f>
        <v>1.1372933152442279</v>
      </c>
      <c r="H114" s="1">
        <f t="shared" si="129"/>
        <v>1.1690222374215216</v>
      </c>
      <c r="I114" s="1">
        <f t="shared" si="129"/>
        <v>1.150165603101946</v>
      </c>
      <c r="J114" s="1">
        <f t="shared" si="129"/>
        <v>1.2014009506050507</v>
      </c>
      <c r="K114" s="1">
        <f t="shared" si="129"/>
        <v>1.2344925283361299</v>
      </c>
      <c r="L114" s="1">
        <f t="shared" si="129"/>
        <v>1.2107193041388444</v>
      </c>
      <c r="M114" s="1">
        <f t="shared" si="129"/>
        <v>1.3748017761414493</v>
      </c>
      <c r="N114" s="1">
        <f t="shared" si="129"/>
        <v>2.9889154480215003</v>
      </c>
      <c r="O114" s="1">
        <f t="shared" si="129"/>
        <v>3.1964131459833296</v>
      </c>
      <c r="P114" s="1">
        <f t="shared" si="129"/>
        <v>3.3921494118790227</v>
      </c>
      <c r="Q114" s="1">
        <f t="shared" si="129"/>
        <v>3.4624831718056104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5.1655481084268985E-5</v>
      </c>
      <c r="L115" s="1">
        <f>'[1]Electricity and CHPs_IN'!V$23/SUM('[1]Electricity and CHPs_IN'!V$22:V$23)*L83</f>
        <v>4.4656244596902431E-4</v>
      </c>
      <c r="M115" s="1">
        <f>'[1]Electricity and CHPs_IN'!W$23/SUM('[1]Electricity and CHPs_IN'!W$22:W$23)*M83</f>
        <v>6.4596578277809147E-3</v>
      </c>
      <c r="N115" s="1">
        <f>'[1]Electricity and CHPs_IN'!X$23/SUM('[1]Electricity and CHPs_IN'!X$22:X$23)*N83</f>
        <v>1.137483739029364E-2</v>
      </c>
      <c r="O115" s="1">
        <f>'[1]Electricity and CHPs_IN'!Y$23/SUM('[1]Electricity and CHPs_IN'!Y$22:Y$23)*O83</f>
        <v>1.1854310383902191E-2</v>
      </c>
      <c r="P115" s="1">
        <f>'[1]Electricity and CHPs_IN'!Z$23/SUM('[1]Electricity and CHPs_IN'!Z$22:Z$23)*P83</f>
        <v>1.327876894337307E-2</v>
      </c>
      <c r="Q115" s="1">
        <f>'[1]Electricity and CHPs_IN'!AA$23/SUM('[1]Electricity and CHPs_IN'!AA$22:AA$23)*Q83</f>
        <v>1.8315451687302208E-2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1.3957202320255185E-5</v>
      </c>
      <c r="L116" s="1">
        <f>'[1]Electricity and CHPs_IN'!V$23/SUM('[1]Electricity and CHPs_IN'!V$22:V$23)*L84</f>
        <v>1.4739625893408161E-4</v>
      </c>
      <c r="M116" s="1">
        <f>'[1]Electricity and CHPs_IN'!W$23/SUM('[1]Electricity and CHPs_IN'!W$22:W$23)*M84</f>
        <v>7.034911166710409E-3</v>
      </c>
      <c r="N116" s="1">
        <f>'[1]Electricity and CHPs_IN'!X$23/SUM('[1]Electricity and CHPs_IN'!X$22:X$23)*N84</f>
        <v>1.2279226000777901E-2</v>
      </c>
      <c r="O116" s="1">
        <f>'[1]Electricity and CHPs_IN'!Y$23/SUM('[1]Electricity and CHPs_IN'!Y$22:Y$23)*O84</f>
        <v>1.1853626854097262E-2</v>
      </c>
      <c r="P116" s="1">
        <f>'[1]Electricity and CHPs_IN'!Z$23/SUM('[1]Electricity and CHPs_IN'!Z$22:Z$23)*P84</f>
        <v>1.3289244726075535E-2</v>
      </c>
      <c r="Q116" s="1">
        <f>'[1]Electricity and CHPs_IN'!AA$23/SUM('[1]Electricity and CHPs_IN'!AA$22:AA$23)*Q84</f>
        <v>1.8932431588282863E-2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4.4187944308870516E-4</v>
      </c>
      <c r="M117" s="1">
        <f>'[1]Electricity and CHPs_IN'!W$23/SUM('[1]Electricity and CHPs_IN'!W$22:W$23)*M85</f>
        <v>1.0387074442959127E-2</v>
      </c>
      <c r="N117" s="1">
        <f>'[1]Electricity and CHPs_IN'!X$23/SUM('[1]Electricity and CHPs_IN'!X$22:X$23)*N85</f>
        <v>1.0741431849676457</v>
      </c>
      <c r="O117" s="1">
        <f>'[1]Electricity and CHPs_IN'!Y$23/SUM('[1]Electricity and CHPs_IN'!Y$22:Y$23)*O85</f>
        <v>1.2905317642109826</v>
      </c>
      <c r="P117" s="1">
        <f>'[1]Electricity and CHPs_IN'!Z$23/SUM('[1]Electricity and CHPs_IN'!Z$22:Z$23)*P85</f>
        <v>1.2603186276739444</v>
      </c>
      <c r="Q117" s="1">
        <f>'[1]Electricity and CHPs_IN'!AA$23/SUM('[1]Electricity and CHPs_IN'!AA$22:AA$23)*Q85</f>
        <v>1.23097430994132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2.4662328642912873E-2</v>
      </c>
      <c r="G118" s="1">
        <f>'[1]Electricity and CHPs_IN'!Q$23/SUM('[1]Electricity and CHPs_IN'!Q$22:Q$23)*G86</f>
        <v>6.3602785264187936E-5</v>
      </c>
      <c r="H118" s="1">
        <f>'[1]Electricity and CHPs_IN'!R$23/SUM('[1]Electricity and CHPs_IN'!R$22:R$23)*H86</f>
        <v>3.9155704719329008E-4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1.7107282787404001E-2</v>
      </c>
      <c r="G120" s="1">
        <f>'[1]Electricity and CHPs_IN'!Q$23/SUM('[1]Electricity and CHPs_IN'!Q$22:Q$23)*G88</f>
        <v>3.49509454519316E-3</v>
      </c>
      <c r="H120" s="1">
        <f>'[1]Electricity and CHPs_IN'!R$23/SUM('[1]Electricity and CHPs_IN'!R$22:R$23)*H88</f>
        <v>1.8251199206570535E-3</v>
      </c>
      <c r="I120" s="1">
        <f>'[1]Electricity and CHPs_IN'!S$23/SUM('[1]Electricity and CHPs_IN'!S$22:S$23)*I88</f>
        <v>2.2479694009041882E-3</v>
      </c>
      <c r="J120" s="1">
        <f>'[1]Electricity and CHPs_IN'!T$23/SUM('[1]Electricity and CHPs_IN'!T$22:T$23)*J88</f>
        <v>2.0590394737949668E-2</v>
      </c>
      <c r="K120" s="1">
        <f>'[1]Electricity and CHPs_IN'!U$23/SUM('[1]Electricity and CHPs_IN'!U$22:U$23)*K88</f>
        <v>4.1554961942707233E-2</v>
      </c>
      <c r="L120" s="1">
        <f>'[1]Electricity and CHPs_IN'!V$23/SUM('[1]Electricity and CHPs_IN'!V$22:V$23)*L88</f>
        <v>5.1542815249494875E-2</v>
      </c>
      <c r="M120" s="1">
        <f>'[1]Electricity and CHPs_IN'!W$23/SUM('[1]Electricity and CHPs_IN'!W$22:W$23)*M88</f>
        <v>0.11080342636350834</v>
      </c>
      <c r="N120" s="1">
        <f>'[1]Electricity and CHPs_IN'!X$23/SUM('[1]Electricity and CHPs_IN'!X$22:X$23)*N88</f>
        <v>0.39316754144221727</v>
      </c>
      <c r="O120" s="1">
        <f>'[1]Electricity and CHPs_IN'!Y$23/SUM('[1]Electricity and CHPs_IN'!Y$22:Y$23)*O88</f>
        <v>0.32448637308118239</v>
      </c>
      <c r="P120" s="1">
        <f>'[1]Electricity and CHPs_IN'!Z$23/SUM('[1]Electricity and CHPs_IN'!Z$22:Z$23)*P88</f>
        <v>0.37805988192824008</v>
      </c>
      <c r="Q120" s="1">
        <f>'[1]Electricity and CHPs_IN'!AA$23/SUM('[1]Electricity and CHPs_IN'!AA$22:AA$23)*Q88</f>
        <v>0.37375089579480075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8.8205355065523402E-4</v>
      </c>
      <c r="L121" s="1">
        <f>'[1]Electricity and CHPs_IN'!V$23/SUM('[1]Electricity and CHPs_IN'!V$22:V$23)*L89</f>
        <v>4.1278728414784202E-3</v>
      </c>
      <c r="M121" s="1">
        <f>'[1]Electricity and CHPs_IN'!W$23/SUM('[1]Electricity and CHPs_IN'!W$22:W$23)*M89</f>
        <v>6.4113690096827727E-2</v>
      </c>
      <c r="N121" s="1">
        <f>'[1]Electricity and CHPs_IN'!X$23/SUM('[1]Electricity and CHPs_IN'!X$22:X$23)*N89</f>
        <v>0.22734380610342322</v>
      </c>
      <c r="O121" s="1">
        <f>'[1]Electricity and CHPs_IN'!Y$23/SUM('[1]Electricity and CHPs_IN'!Y$22:Y$23)*O89</f>
        <v>0.18766692077290689</v>
      </c>
      <c r="P121" s="1">
        <f>'[1]Electricity and CHPs_IN'!Z$23/SUM('[1]Electricity and CHPs_IN'!Z$22:Z$23)*P89</f>
        <v>0.21863881468823568</v>
      </c>
      <c r="Q121" s="1">
        <f>'[1]Electricity and CHPs_IN'!AA$23/SUM('[1]Electricity and CHPs_IN'!AA$22:AA$23)*Q89</f>
        <v>0.21614987083055845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0</v>
      </c>
      <c r="J122" s="1">
        <f>'[1]Electricity and CHPs_IN'!T$23/SUM('[1]Electricity and CHPs_IN'!T$22:T$23)*J90</f>
        <v>3.9805847673401383E-4</v>
      </c>
      <c r="K122" s="1">
        <f>'[1]Electricity and CHPs_IN'!U$23/SUM('[1]Electricity and CHPs_IN'!U$22:U$23)*K90</f>
        <v>1.7184966479927462E-3</v>
      </c>
      <c r="L122" s="1">
        <f>'[1]Electricity and CHPs_IN'!V$23/SUM('[1]Electricity and CHPs_IN'!V$22:V$23)*L90</f>
        <v>6.1321047284189903E-3</v>
      </c>
      <c r="M122" s="1">
        <f>'[1]Electricity and CHPs_IN'!W$23/SUM('[1]Electricity and CHPs_IN'!W$22:W$23)*M90</f>
        <v>1.0100089335697483E-2</v>
      </c>
      <c r="N122" s="1">
        <f>'[1]Electricity and CHPs_IN'!X$23/SUM('[1]Electricity and CHPs_IN'!X$22:X$23)*N90</f>
        <v>1.015229845734583E-2</v>
      </c>
      <c r="O122" s="1">
        <f>'[1]Electricity and CHPs_IN'!Y$23/SUM('[1]Electricity and CHPs_IN'!Y$22:Y$23)*O90</f>
        <v>1.1727464834186458E-2</v>
      </c>
      <c r="P122" s="1">
        <f>'[1]Electricity and CHPs_IN'!Z$23/SUM('[1]Electricity and CHPs_IN'!Z$22:Z$23)*P90</f>
        <v>5.3762625343730603E-3</v>
      </c>
      <c r="Q122" s="1">
        <f>'[1]Electricity and CHPs_IN'!AA$23/SUM('[1]Electricity and CHPs_IN'!AA$22:AA$23)*Q90</f>
        <v>5.3297367319415498E-3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5.7475425652954448E-4</v>
      </c>
      <c r="G123" s="1">
        <f>'[1]Electricity and CHPs_IN'!Q$23/SUM('[1]Electricity and CHPs_IN'!Q$22:Q$23)*G91</f>
        <v>4.8261364220242552E-4</v>
      </c>
      <c r="H123" s="1">
        <f>'[1]Electricity and CHPs_IN'!R$23/SUM('[1]Electricity and CHPs_IN'!R$22:R$23)*H91</f>
        <v>7.0790647316860587E-4</v>
      </c>
      <c r="I123" s="1">
        <f>'[1]Electricity and CHPs_IN'!S$23/SUM('[1]Electricity and CHPs_IN'!S$22:S$23)*I91</f>
        <v>2.6499867025925268E-4</v>
      </c>
      <c r="J123" s="1">
        <f>'[1]Electricity and CHPs_IN'!T$23/SUM('[1]Electricity and CHPs_IN'!T$22:T$23)*J91</f>
        <v>8.2262610969128667E-4</v>
      </c>
      <c r="K123" s="1">
        <f>'[1]Electricity and CHPs_IN'!U$23/SUM('[1]Electricity and CHPs_IN'!U$22:U$23)*K91</f>
        <v>1.0577871826930321E-3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1.1551902003551578E-2</v>
      </c>
      <c r="O123" s="1">
        <f>'[1]Electricity and CHPs_IN'!Y$23/SUM('[1]Electricity and CHPs_IN'!Y$22:Y$23)*O91</f>
        <v>1.8036620560818954E-2</v>
      </c>
      <c r="P123" s="1">
        <f>'[1]Electricity and CHPs_IN'!Z$23/SUM('[1]Electricity and CHPs_IN'!Z$22:Z$23)*P91</f>
        <v>3.3338346606913906E-2</v>
      </c>
      <c r="Q123" s="1">
        <f>'[1]Electricity and CHPs_IN'!AA$23/SUM('[1]Electricity and CHPs_IN'!AA$22:AA$23)*Q91</f>
        <v>3.6757033037143283E-2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7.5485386540653969E-3</v>
      </c>
      <c r="O124" s="1">
        <f>'[1]Electricity and CHPs_IN'!Y$23/SUM('[1]Electricity and CHPs_IN'!Y$22:Y$23)*O92</f>
        <v>1.2393497991599044E-2</v>
      </c>
      <c r="P124" s="1">
        <f>'[1]Electricity and CHPs_IN'!Z$23/SUM('[1]Electricity and CHPs_IN'!Z$22:Z$23)*P92</f>
        <v>1.2198386079586678E-2</v>
      </c>
      <c r="Q124" s="1">
        <f>'[1]Electricity and CHPs_IN'!AA$23/SUM('[1]Electricity and CHPs_IN'!AA$22:AA$23)*Q92</f>
        <v>2.1025837055129535E-2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8.240740796156493E-4</v>
      </c>
      <c r="G125" s="1">
        <f>'[1]Electricity and CHPs_IN'!Q$23/SUM('[1]Electricity and CHPs_IN'!Q$22:Q$23)*G93</f>
        <v>1.5911595711430415E-3</v>
      </c>
      <c r="H125" s="1">
        <f>'[1]Electricity and CHPs_IN'!R$23/SUM('[1]Electricity and CHPs_IN'!R$22:R$23)*H93</f>
        <v>5.1413320307739634E-3</v>
      </c>
      <c r="I125" s="1">
        <f>'[1]Electricity and CHPs_IN'!S$23/SUM('[1]Electricity and CHPs_IN'!S$22:S$23)*I93</f>
        <v>2.3230833052974341E-3</v>
      </c>
      <c r="J125" s="1">
        <f>'[1]Electricity and CHPs_IN'!T$23/SUM('[1]Electricity and CHPs_IN'!T$22:T$23)*J93</f>
        <v>8.9841785206310615E-3</v>
      </c>
      <c r="K125" s="1">
        <f>'[1]Electricity and CHPs_IN'!U$23/SUM('[1]Electricity and CHPs_IN'!U$22:U$23)*K93</f>
        <v>9.9959191834127579E-3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2.4439809485495696E-2</v>
      </c>
      <c r="O125" s="1">
        <f>'[1]Electricity and CHPs_IN'!Y$23/SUM('[1]Electricity and CHPs_IN'!Y$22:Y$23)*O93</f>
        <v>9.5855224192017224E-2</v>
      </c>
      <c r="P125" s="1">
        <f>'[1]Electricity and CHPs_IN'!Z$23/SUM('[1]Electricity and CHPs_IN'!Z$22:Z$23)*P93</f>
        <v>0.12862420469628508</v>
      </c>
      <c r="Q125" s="1">
        <f>'[1]Electricity and CHPs_IN'!AA$23/SUM('[1]Electricity and CHPs_IN'!AA$22:AA$23)*Q93</f>
        <v>0.17305151225141349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2.2905058199511285E-2</v>
      </c>
      <c r="O126" s="1">
        <f>'[1]Electricity and CHPs_IN'!Y$23/SUM('[1]Electricity and CHPs_IN'!Y$22:Y$23)*O94</f>
        <v>3.2855300276094963E-2</v>
      </c>
      <c r="P126" s="1">
        <f>'[1]Electricity and CHPs_IN'!Z$23/SUM('[1]Electricity and CHPs_IN'!Z$22:Z$23)*P94</f>
        <v>2.8602252101324707E-2</v>
      </c>
      <c r="Q126" s="1">
        <f>'[1]Electricity and CHPs_IN'!AA$23/SUM('[1]Electricity and CHPs_IN'!AA$22:AA$23)*Q94</f>
        <v>4.9515373782555716E-2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0.95941427179897065</v>
      </c>
      <c r="G127" s="1">
        <f t="shared" ref="G127:Q127" si="132">G95</f>
        <v>1.1069201610177084</v>
      </c>
      <c r="H127" s="1">
        <f t="shared" si="132"/>
        <v>1.1353158312205716</v>
      </c>
      <c r="I127" s="1">
        <f t="shared" si="132"/>
        <v>1.1353502150659218</v>
      </c>
      <c r="J127" s="1">
        <f t="shared" si="132"/>
        <v>1.135447526557213</v>
      </c>
      <c r="K127" s="1">
        <f t="shared" si="132"/>
        <v>1.1354840307560408</v>
      </c>
      <c r="L127" s="1">
        <f t="shared" si="132"/>
        <v>1.1478806731714604</v>
      </c>
      <c r="M127" s="1">
        <f t="shared" si="132"/>
        <v>1.1659029269079653</v>
      </c>
      <c r="N127" s="1">
        <f t="shared" si="132"/>
        <v>1.1659088455124282</v>
      </c>
      <c r="O127" s="1">
        <f t="shared" si="132"/>
        <v>1.1659612401416528</v>
      </c>
      <c r="P127" s="1">
        <f t="shared" si="132"/>
        <v>1.2706279686876749</v>
      </c>
      <c r="Q127" s="1">
        <f t="shared" si="132"/>
        <v>1.2709202128033794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1.517791705067884E-2</v>
      </c>
      <c r="G128" s="1">
        <f>'[1]Electricity and CHPs_IN'!Q$23/SUM('[1]Electricity and CHPs_IN'!Q$22:Q$23)*G96</f>
        <v>2.4740683682716678E-2</v>
      </c>
      <c r="H128" s="1">
        <f>'[1]Electricity and CHPs_IN'!R$23/SUM('[1]Electricity and CHPs_IN'!R$22:R$23)*H96</f>
        <v>2.5640490729157184E-2</v>
      </c>
      <c r="I128" s="1">
        <f>'[1]Electricity and CHPs_IN'!S$23/SUM('[1]Electricity and CHPs_IN'!S$22:S$23)*I96</f>
        <v>9.9793366595633155E-3</v>
      </c>
      <c r="J128" s="1">
        <f>'[1]Electricity and CHPs_IN'!T$23/SUM('[1]Electricity and CHPs_IN'!T$22:T$23)*J96</f>
        <v>3.5158166202831451E-2</v>
      </c>
      <c r="K128" s="1">
        <f>'[1]Electricity and CHPs_IN'!U$23/SUM('[1]Electricity and CHPs_IN'!U$22:U$23)*K96</f>
        <v>4.3733666389223574E-2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1.8343940566211608E-2</v>
      </c>
      <c r="O128" s="1">
        <f>'[1]Electricity and CHPs_IN'!Y$23/SUM('[1]Electricity and CHPs_IN'!Y$22:Y$23)*O96</f>
        <v>2.0705833218087513E-2</v>
      </c>
      <c r="P128" s="1">
        <f>'[1]Electricity and CHPs_IN'!Z$23/SUM('[1]Electricity and CHPs_IN'!Z$22:Z$23)*P96</f>
        <v>1.9049745608849984E-2</v>
      </c>
      <c r="Q128" s="1">
        <f>'[1]Electricity and CHPs_IN'!AA$23/SUM('[1]Electricity and CHPs_IN'!AA$22:AA$23)*Q96</f>
        <v>2.8935785654485405E-2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9.7564592385325118E-3</v>
      </c>
      <c r="O129" s="1">
        <f>'[1]Electricity and CHPs_IN'!Y$23/SUM('[1]Electricity and CHPs_IN'!Y$22:Y$23)*O97</f>
        <v>1.2484969465801583E-2</v>
      </c>
      <c r="P129" s="1">
        <f>'[1]Electricity and CHPs_IN'!Z$23/SUM('[1]Electricity and CHPs_IN'!Z$22:Z$23)*P97</f>
        <v>1.074690760414642E-2</v>
      </c>
      <c r="Q129" s="1">
        <f>'[1]Electricity and CHPs_IN'!AA$23/SUM('[1]Electricity and CHPs_IN'!AA$22:AA$23)*Q97</f>
        <v>1.8824720647297431E-2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8.2846890159027211</v>
      </c>
      <c r="G130" s="1">
        <f t="shared" ref="G130:Q130" si="133">SUM(G131:G136)</f>
        <v>9.0070542541073664</v>
      </c>
      <c r="H130" s="1">
        <f t="shared" si="133"/>
        <v>10.04837607137496</v>
      </c>
      <c r="I130" s="1">
        <f t="shared" si="133"/>
        <v>9.1374458345240122</v>
      </c>
      <c r="J130" s="1">
        <f t="shared" si="133"/>
        <v>9.2168567620311226</v>
      </c>
      <c r="K130" s="1">
        <f t="shared" si="133"/>
        <v>10.192771696496473</v>
      </c>
      <c r="L130" s="1">
        <f t="shared" si="133"/>
        <v>10.573998537072439</v>
      </c>
      <c r="M130" s="1">
        <f t="shared" si="133"/>
        <v>12.206850606167041</v>
      </c>
      <c r="N130" s="1">
        <f t="shared" si="133"/>
        <v>11.636355723573313</v>
      </c>
      <c r="O130" s="1">
        <f t="shared" si="133"/>
        <v>11.405859675245859</v>
      </c>
      <c r="P130" s="1">
        <f t="shared" si="133"/>
        <v>11.399130717881842</v>
      </c>
      <c r="Q130" s="1">
        <f t="shared" si="133"/>
        <v>11.414774730172994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6.5070250858688761</v>
      </c>
      <c r="G131" s="1">
        <f>'[1]Electricity and CHPs'!C19</f>
        <v>7.3419706484461091</v>
      </c>
      <c r="H131" s="1">
        <f>'[1]Electricity and CHPs'!D19</f>
        <v>8.3646374409122064</v>
      </c>
      <c r="I131" s="1">
        <f>'[1]Electricity and CHPs'!E19</f>
        <v>7.3981705376567</v>
      </c>
      <c r="J131" s="1">
        <f>'[1]Electricity and CHPs'!F19</f>
        <v>7.4919017257827125</v>
      </c>
      <c r="K131" s="1">
        <f>'[1]Electricity and CHPs'!G19</f>
        <v>7.143542937597541</v>
      </c>
      <c r="L131" s="1">
        <f>'[1]Electricity and CHPs'!H19</f>
        <v>4.3378596144069297</v>
      </c>
      <c r="M131" s="1">
        <f>'[1]Electricity and CHPs'!I19</f>
        <v>5.1263962021692961</v>
      </c>
      <c r="N131" s="1">
        <f>'[1]Electricity and CHPs'!J19</f>
        <v>4.8880361690157637</v>
      </c>
      <c r="O131" s="1">
        <f>'[1]Electricity and CHPs'!K19</f>
        <v>4.7775316887968708</v>
      </c>
      <c r="P131" s="1">
        <f>'[1]Electricity and CHPs'!L19</f>
        <v>4.7736390931921449</v>
      </c>
      <c r="Q131" s="1">
        <f>'[1]Electricity and CHPs'!M19</f>
        <v>4.7805728354862689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1.1661584197247616</v>
      </c>
      <c r="L132" s="1">
        <f>'[1]Electricity and CHPs'!H20</f>
        <v>4.3378678691253061</v>
      </c>
      <c r="M132" s="1">
        <f>'[1]Electricity and CHPs'!I20</f>
        <v>4.8959000299745243</v>
      </c>
      <c r="N132" s="1">
        <f>'[1]Electricity and CHPs'!J20</f>
        <v>4.6682302157975446</v>
      </c>
      <c r="O132" s="1">
        <f>'[1]Electricity and CHPs'!K20</f>
        <v>4.5627243622133733</v>
      </c>
      <c r="P132" s="1">
        <f>'[1]Electricity and CHPs'!L20</f>
        <v>4.5590172486299547</v>
      </c>
      <c r="Q132" s="1">
        <f>'[1]Electricity and CHPs'!M20</f>
        <v>4.5656980967064822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1.5475737338885767</v>
      </c>
      <c r="G133" s="1">
        <f>'[1]Electricity and CHPs'!C26</f>
        <v>1.4214895746181775</v>
      </c>
      <c r="H133" s="1">
        <f>'[1]Electricity and CHPs'!D26</f>
        <v>1.3470066803058924</v>
      </c>
      <c r="I133" s="1">
        <f>'[1]Electricity and CHPs'!E26</f>
        <v>1.4063006856598694</v>
      </c>
      <c r="J133" s="1">
        <f>'[1]Electricity and CHPs'!F26</f>
        <v>1.3957377541571769</v>
      </c>
      <c r="K133" s="1">
        <f>'[1]Electricity and CHPs'!G26</f>
        <v>1.3631827899268441</v>
      </c>
      <c r="L133" s="1">
        <f>'[1]Electricity and CHPs'!H26</f>
        <v>0.89444417263046316</v>
      </c>
      <c r="M133" s="1">
        <f>'[1]Electricity and CHPs'!I26</f>
        <v>0.75041458196916622</v>
      </c>
      <c r="N133" s="1">
        <f>'[1]Electricity and CHPs'!J26</f>
        <v>0.73979874868348205</v>
      </c>
      <c r="O133" s="1">
        <f>'[1]Electricity and CHPs'!K26</f>
        <v>0.74222685031194557</v>
      </c>
      <c r="P133" s="1">
        <f>'[1]Electricity and CHPs'!L26</f>
        <v>0.74341896247511108</v>
      </c>
      <c r="Q133" s="1">
        <f>'[1]Electricity and CHPs'!M26</f>
        <v>0.74427265708852175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0.19513352045660484</v>
      </c>
      <c r="L134" s="1">
        <f>'[1]Electricity and CHPs'!H27</f>
        <v>0.71019948637825758</v>
      </c>
      <c r="M134" s="1">
        <f>'[1]Electricity and CHPs'!I27</f>
        <v>0.78411570579877099</v>
      </c>
      <c r="N134" s="1">
        <f>'[1]Electricity and CHPs'!J27</f>
        <v>0.74766717778051672</v>
      </c>
      <c r="O134" s="1">
        <f>'[1]Electricity and CHPs'!K27</f>
        <v>0.73076097982856325</v>
      </c>
      <c r="P134" s="1">
        <f>'[1]Electricity and CHPs'!L27</f>
        <v>0.73018077259777958</v>
      </c>
      <c r="Q134" s="1">
        <f>'[1]Electricity and CHPs'!M27</f>
        <v>0.7312413720936638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0.23009019614526777</v>
      </c>
      <c r="G135" s="1">
        <f>'[1]Electricity and CHPs'!C44</f>
        <v>0.24359403104307967</v>
      </c>
      <c r="H135" s="1">
        <f>'[1]Electricity and CHPs'!D44</f>
        <v>0.33673195015686208</v>
      </c>
      <c r="I135" s="1">
        <f>'[1]Electricity and CHPs'!E44</f>
        <v>0.33297461120744232</v>
      </c>
      <c r="J135" s="1">
        <f>'[1]Electricity and CHPs'!F44</f>
        <v>0.32921728209123308</v>
      </c>
      <c r="K135" s="1">
        <f>'[1]Electricity and CHPs'!G44</f>
        <v>0.29865217788042026</v>
      </c>
      <c r="L135" s="1">
        <f>'[1]Electricity and CHPs'!H44</f>
        <v>2.3803899635653309E-3</v>
      </c>
      <c r="M135" s="1">
        <f>'[1]Electricity and CHPs'!I44</f>
        <v>8.46042881328534E-4</v>
      </c>
      <c r="N135" s="1">
        <f>'[1]Electricity and CHPs'!J44</f>
        <v>1.3711943010425208E-3</v>
      </c>
      <c r="O135" s="1">
        <f>'[1]Electricity and CHPs'!K44</f>
        <v>1.0927930394797609E-3</v>
      </c>
      <c r="P135" s="1">
        <f>'[1]Electricity and CHPs'!L44</f>
        <v>5.9882942164480701E-4</v>
      </c>
      <c r="Q135" s="1">
        <f>'[1]Electricity and CHPs'!M44</f>
        <v>3.3230148420069746E-4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2.6101850910302718E-2</v>
      </c>
      <c r="L136" s="1">
        <f>'[1]Electricity and CHPs'!H45</f>
        <v>0.29124700456791719</v>
      </c>
      <c r="M136" s="1">
        <f>'[1]Electricity and CHPs'!I45</f>
        <v>0.6491780433739579</v>
      </c>
      <c r="N136" s="1">
        <f>'[1]Electricity and CHPs'!J45</f>
        <v>0.59125221799496297</v>
      </c>
      <c r="O136" s="1">
        <f>'[1]Electricity and CHPs'!K45</f>
        <v>0.59152300105562683</v>
      </c>
      <c r="P136" s="1">
        <f>'[1]Electricity and CHPs'!L45</f>
        <v>0.59227581156520626</v>
      </c>
      <c r="Q136" s="1">
        <f>'[1]Electricity and CHPs'!M45</f>
        <v>0.59265746731385527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4.0272994098787258</v>
      </c>
      <c r="G137" s="1">
        <f t="shared" ref="G137:K137" si="135">SUM(G138:G141)</f>
        <v>4.3817301115321428</v>
      </c>
      <c r="H137" s="1">
        <f t="shared" si="135"/>
        <v>4.8558220606090492</v>
      </c>
      <c r="I137" s="1">
        <f t="shared" si="135"/>
        <v>4.402235611658285</v>
      </c>
      <c r="J137" s="1">
        <f t="shared" si="135"/>
        <v>4.4438197399699444</v>
      </c>
      <c r="K137" s="1">
        <f t="shared" si="135"/>
        <v>4.9340088338528751</v>
      </c>
      <c r="L137" s="1">
        <f t="shared" ref="L137:O137" si="136">SUM(L138:L141)</f>
        <v>5.1401855712704778</v>
      </c>
      <c r="M137" s="1">
        <f t="shared" si="136"/>
        <v>5.7784132599558777</v>
      </c>
      <c r="N137" s="1">
        <f t="shared" si="136"/>
        <v>5.5218661556386541</v>
      </c>
      <c r="O137" s="1">
        <f t="shared" si="136"/>
        <v>5.4066219405753762</v>
      </c>
      <c r="P137" s="1">
        <f>SUM(P138:P141)</f>
        <v>5.4031280384474956</v>
      </c>
      <c r="Q137" s="1">
        <f>SUM(Q138:Q141)</f>
        <v>5.4108924806874681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3.253512542934438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3.6709853242230541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4.1823187204561032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3.69908526882835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3.7459508628913563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3.5717714687987705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2.1689298072034648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2.5631981010846481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2.4440180845078818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2.3887658443984354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2.3868195465960724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2.3902864177431344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0.58307920986238082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2.168933934562653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2.4479500149872622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2.3341151078987723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2.2813621811066866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2.2795086243149774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2.2828490483532411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0.77378686694428822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0.71074478730908885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0.67350334015294622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0.70315034282993472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0.69786887707858858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0.68159139496342203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0.44722208631523158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0.37520729098458311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0.36989937434174103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0.37111342515597273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0.37170948123755554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0.37213632854426087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9.7566760228302421E-2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0.35509974318912879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0.39205785289938549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0.37383358889025836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0.36538048991428163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0.36509038629888979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0.3656206860468319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4.2573896060239944</v>
      </c>
      <c r="G144" s="1">
        <f t="shared" ref="G144:K144" si="137">SUM(G145:G150)</f>
        <v>4.6253241425752236</v>
      </c>
      <c r="H144" s="1">
        <f t="shared" si="137"/>
        <v>5.1925540107659112</v>
      </c>
      <c r="I144" s="1">
        <f t="shared" si="137"/>
        <v>4.7352102228657271</v>
      </c>
      <c r="J144" s="1">
        <f t="shared" si="137"/>
        <v>4.7730370220611773</v>
      </c>
      <c r="K144" s="1">
        <f t="shared" si="137"/>
        <v>5.2587628626435983</v>
      </c>
      <c r="L144" s="1">
        <f t="shared" ref="L144:O144" si="138">SUM(L145:L150)</f>
        <v>5.4338129658019598</v>
      </c>
      <c r="M144" s="1">
        <f t="shared" si="138"/>
        <v>6.4284373462111644</v>
      </c>
      <c r="N144" s="1">
        <f t="shared" si="138"/>
        <v>6.11448956793466</v>
      </c>
      <c r="O144" s="1">
        <f t="shared" si="138"/>
        <v>5.9992377346704835</v>
      </c>
      <c r="P144" s="1">
        <f>SUM(P145:P150)</f>
        <v>5.9960026794343468</v>
      </c>
      <c r="Q144" s="1">
        <f>SUM(Q145:Q150)</f>
        <v>6.0038822494855237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3.253512542934438</v>
      </c>
      <c r="G145" s="1">
        <f t="shared" ref="G145:K145" si="139">G131-G138</f>
        <v>3.670985324223055</v>
      </c>
      <c r="H145" s="1">
        <f t="shared" si="139"/>
        <v>4.1823187204561032</v>
      </c>
      <c r="I145" s="1">
        <f t="shared" si="139"/>
        <v>3.69908526882835</v>
      </c>
      <c r="J145" s="1">
        <f t="shared" si="139"/>
        <v>3.7459508628913563</v>
      </c>
      <c r="K145" s="1">
        <f t="shared" si="139"/>
        <v>3.5717714687987705</v>
      </c>
      <c r="L145" s="1">
        <f t="shared" ref="L145:O145" si="140">L131-L138</f>
        <v>2.1689298072034648</v>
      </c>
      <c r="M145" s="1">
        <f t="shared" si="140"/>
        <v>2.5631981010846481</v>
      </c>
      <c r="N145" s="1">
        <f t="shared" si="140"/>
        <v>2.4440180845078818</v>
      </c>
      <c r="O145" s="1">
        <f t="shared" si="140"/>
        <v>2.3887658443984354</v>
      </c>
      <c r="P145" s="1">
        <f t="shared" ref="P145:Q150" si="141">P131-P138</f>
        <v>2.3868195465960724</v>
      </c>
      <c r="Q145" s="1">
        <f t="shared" si="141"/>
        <v>2.3902864177431344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0.58307920986238082</v>
      </c>
      <c r="L146" s="1">
        <f t="shared" ref="L146:O146" si="143">L132-L139</f>
        <v>2.168933934562653</v>
      </c>
      <c r="M146" s="1">
        <f t="shared" si="143"/>
        <v>2.4479500149872622</v>
      </c>
      <c r="N146" s="1">
        <f t="shared" si="143"/>
        <v>2.3341151078987723</v>
      </c>
      <c r="O146" s="1">
        <f t="shared" si="143"/>
        <v>2.2813621811066866</v>
      </c>
      <c r="P146" s="1">
        <f t="shared" si="141"/>
        <v>2.2795086243149774</v>
      </c>
      <c r="Q146" s="1">
        <f t="shared" si="141"/>
        <v>2.2828490483532411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0.77378686694428844</v>
      </c>
      <c r="G147" s="1">
        <f t="shared" si="144"/>
        <v>0.71074478730908863</v>
      </c>
      <c r="H147" s="1">
        <f t="shared" si="144"/>
        <v>0.67350334015294622</v>
      </c>
      <c r="I147" s="1">
        <f t="shared" si="144"/>
        <v>0.70315034282993472</v>
      </c>
      <c r="J147" s="1">
        <f t="shared" si="144"/>
        <v>0.69786887707858836</v>
      </c>
      <c r="K147" s="1">
        <f t="shared" si="144"/>
        <v>0.68159139496342203</v>
      </c>
      <c r="L147" s="1">
        <f t="shared" ref="L147:O147" si="145">L133-L140</f>
        <v>0.44722208631523158</v>
      </c>
      <c r="M147" s="1">
        <f t="shared" si="145"/>
        <v>0.37520729098458311</v>
      </c>
      <c r="N147" s="1">
        <f t="shared" si="145"/>
        <v>0.36989937434174103</v>
      </c>
      <c r="O147" s="1">
        <f t="shared" si="145"/>
        <v>0.37111342515597284</v>
      </c>
      <c r="P147" s="1">
        <f t="shared" si="141"/>
        <v>0.37170948123755554</v>
      </c>
      <c r="Q147" s="1">
        <f t="shared" si="141"/>
        <v>0.37213632854426087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9.7566760228302421E-2</v>
      </c>
      <c r="L148" s="1">
        <f t="shared" ref="L148:O148" si="147">L134-L141</f>
        <v>0.35509974318912879</v>
      </c>
      <c r="M148" s="1">
        <f t="shared" si="147"/>
        <v>0.39205785289938549</v>
      </c>
      <c r="N148" s="1">
        <f t="shared" si="147"/>
        <v>0.37383358889025836</v>
      </c>
      <c r="O148" s="1">
        <f t="shared" si="147"/>
        <v>0.36538048991428163</v>
      </c>
      <c r="P148" s="1">
        <f t="shared" si="141"/>
        <v>0.36509038629888979</v>
      </c>
      <c r="Q148" s="1">
        <f t="shared" si="141"/>
        <v>0.3656206860468319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0.23009019614526777</v>
      </c>
      <c r="G149" s="1">
        <f t="shared" si="148"/>
        <v>0.24359403104307967</v>
      </c>
      <c r="H149" s="1">
        <f t="shared" si="148"/>
        <v>0.33673195015686208</v>
      </c>
      <c r="I149" s="1">
        <f t="shared" si="148"/>
        <v>0.33297461120744232</v>
      </c>
      <c r="J149" s="1">
        <f t="shared" si="148"/>
        <v>0.32921728209123308</v>
      </c>
      <c r="K149" s="1">
        <f t="shared" si="148"/>
        <v>0.29865217788042026</v>
      </c>
      <c r="L149" s="1">
        <f t="shared" ref="L149:O149" si="149">L135-L142</f>
        <v>2.3803899635653309E-3</v>
      </c>
      <c r="M149" s="1">
        <f t="shared" si="149"/>
        <v>8.46042881328534E-4</v>
      </c>
      <c r="N149" s="1">
        <f t="shared" si="149"/>
        <v>1.3711943010425208E-3</v>
      </c>
      <c r="O149" s="1">
        <f t="shared" si="149"/>
        <v>1.0927930394797609E-3</v>
      </c>
      <c r="P149" s="1">
        <f t="shared" si="141"/>
        <v>5.9882942164480701E-4</v>
      </c>
      <c r="Q149" s="1">
        <f t="shared" si="141"/>
        <v>3.3230148420069746E-4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2.6101850910302718E-2</v>
      </c>
      <c r="L150" s="1">
        <f t="shared" ref="L150:O150" si="154">L136-L143</f>
        <v>0.29124700456791719</v>
      </c>
      <c r="M150" s="1">
        <f t="shared" si="154"/>
        <v>0.6491780433739579</v>
      </c>
      <c r="N150" s="1">
        <f t="shared" si="154"/>
        <v>0.59125221799496297</v>
      </c>
      <c r="O150" s="1">
        <f t="shared" si="154"/>
        <v>0.59152300105562683</v>
      </c>
      <c r="P150" s="1">
        <f t="shared" si="141"/>
        <v>0.59227581156520626</v>
      </c>
      <c r="Q150" s="1">
        <f t="shared" si="141"/>
        <v>0.59265746731385527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0.49481017836549895</v>
      </c>
      <c r="G151" s="1">
        <f t="shared" ref="G151:K151" si="155">SUM(G152:G158)</f>
        <v>0.49484715314920807</v>
      </c>
      <c r="H151" s="1">
        <f t="shared" si="155"/>
        <v>1.5697873578653463</v>
      </c>
      <c r="I151" s="1">
        <f t="shared" si="155"/>
        <v>1.5730244867999352</v>
      </c>
      <c r="J151" s="1">
        <f t="shared" si="155"/>
        <v>1.5739584781472886</v>
      </c>
      <c r="K151" s="1">
        <f t="shared" si="155"/>
        <v>3.2678667940694353</v>
      </c>
      <c r="L151" s="1">
        <f t="shared" ref="L151:O151" si="156">SUM(L152:L158)</f>
        <v>5.2152503954920721</v>
      </c>
      <c r="M151" s="1">
        <f t="shared" si="156"/>
        <v>5.8874303534580754</v>
      </c>
      <c r="N151" s="1">
        <f t="shared" si="156"/>
        <v>5.86328526701221</v>
      </c>
      <c r="O151" s="1">
        <f t="shared" si="156"/>
        <v>5.8874596912407879</v>
      </c>
      <c r="P151" s="1">
        <f>SUM(P152:P158)</f>
        <v>5.8875211860734629</v>
      </c>
      <c r="Q151" s="1">
        <f>SUM(Q152:Q158)</f>
        <v>5.8887678340742644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0.32212223061078898</v>
      </c>
      <c r="G152" s="1">
        <f>'[1]Electricity and CHPs'!C25</f>
        <v>1.5814793204814402E-3</v>
      </c>
      <c r="H152" s="1">
        <f>'[1]Electricity and CHPs'!D25</f>
        <v>0.42459978340741289</v>
      </c>
      <c r="I152" s="1">
        <f>'[1]Electricity and CHPs'!E25</f>
        <v>6.5540536689707423E-3</v>
      </c>
      <c r="J152" s="1">
        <f>'[1]Electricity and CHPs'!F25</f>
        <v>1.0841548537188892E-2</v>
      </c>
      <c r="K152" s="1">
        <f>'[1]Electricity and CHPs'!G25</f>
        <v>0.51588364067845605</v>
      </c>
      <c r="L152" s="1">
        <f>'[1]Electricity and CHPs'!H25</f>
        <v>0.97575906817500435</v>
      </c>
      <c r="M152" s="1">
        <f>'[1]Electricity and CHPs'!I25</f>
        <v>0.89184660685016781</v>
      </c>
      <c r="N152" s="1">
        <f>'[1]Electricity and CHPs'!J25</f>
        <v>0.91478073629943812</v>
      </c>
      <c r="O152" s="1">
        <f>'[1]Electricity and CHPs'!K25</f>
        <v>0.97481068809336979</v>
      </c>
      <c r="P152" s="1">
        <f>'[1]Electricity and CHPs'!L25</f>
        <v>1.0064521068646237</v>
      </c>
      <c r="Q152" s="1">
        <f>'[1]Electricity and CHPs'!M25</f>
        <v>1.0264441872235424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1.1782252834934995E-3</v>
      </c>
      <c r="L153" s="1">
        <f>'[1]Electricity and CHPs'!H31</f>
        <v>2.9272240465612492E-3</v>
      </c>
      <c r="M153" s="1">
        <f>'[1]Electricity and CHPs'!I31</f>
        <v>3.9559687220838587E-3</v>
      </c>
      <c r="N153" s="1">
        <f>'[1]Electricity and CHPs'!J31</f>
        <v>0.39108548240701169</v>
      </c>
      <c r="O153" s="1">
        <f>'[1]Electricity and CHPs'!K31</f>
        <v>0.41653544880705984</v>
      </c>
      <c r="P153" s="1">
        <f>'[1]Electricity and CHPs'!L31</f>
        <v>0.4298410052786546</v>
      </c>
      <c r="Q153" s="1">
        <f>'[1]Electricity and CHPs'!M31</f>
        <v>0.43762672868685676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0.17268794775470997</v>
      </c>
      <c r="G154" s="1">
        <f>'[1]Electricity and CHPs'!C42</f>
        <v>0.49326567382872666</v>
      </c>
      <c r="H154" s="1">
        <f>'[1]Electricity and CHPs'!D42</f>
        <v>1.1451875744579334</v>
      </c>
      <c r="I154" s="1">
        <f>'[1]Electricity and CHPs'!E42</f>
        <v>1.5509541009943399</v>
      </c>
      <c r="J154" s="1">
        <f>'[1]Electricity and CHPs'!F42</f>
        <v>1.5309285255885159</v>
      </c>
      <c r="K154" s="1">
        <f>'[1]Electricity and CHPs'!G42</f>
        <v>0.94693384829900418</v>
      </c>
      <c r="L154" s="1">
        <f>'[1]Electricity and CHPs'!H42</f>
        <v>0.42866540714714391</v>
      </c>
      <c r="M154" s="1">
        <f>'[1]Electricity and CHPs'!I42</f>
        <v>0.4242812133372007</v>
      </c>
      <c r="N154" s="1">
        <f>'[1]Electricity and CHPs'!J42</f>
        <v>1.3531197141035007E-2</v>
      </c>
      <c r="O154" s="1">
        <f>'[1]Electricity and CHPs'!K42</f>
        <v>7.3238361843800106E-3</v>
      </c>
      <c r="P154" s="1">
        <f>'[1]Electricity and CHPs'!L42</f>
        <v>6.6401407040154736E-3</v>
      </c>
      <c r="Q154" s="1">
        <f>'[1]Electricity and CHPs'!M42</f>
        <v>7.3518914940992417E-3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1.6932053709743546</v>
      </c>
      <c r="L155" s="1">
        <f>'[1]Electricity and CHPs'!H43</f>
        <v>3.6405411374247914</v>
      </c>
      <c r="M155" s="1">
        <f>'[1]Electricity and CHPs'!I43</f>
        <v>4.3127419667599955</v>
      </c>
      <c r="N155" s="1">
        <f>'[1]Electricity and CHPs'!J43</f>
        <v>4.2885204781519457</v>
      </c>
      <c r="O155" s="1">
        <f>'[1]Electricity and CHPs'!K43</f>
        <v>4.3127415776508622</v>
      </c>
      <c r="P155" s="1">
        <f>'[1]Electricity and CHPs'!L43</f>
        <v>4.3127306610640161</v>
      </c>
      <c r="Q155" s="1">
        <f>'[1]Electricity and CHPs'!M43</f>
        <v>4.3128270278261827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4.4065684635437741E-3</v>
      </c>
      <c r="J156" s="1">
        <f>'[1]Electricity and CHPs'!F50</f>
        <v>9.2231156176917004E-3</v>
      </c>
      <c r="K156" s="1">
        <f>'[1]Electricity and CHPs'!G50</f>
        <v>1.8564022268144513E-2</v>
      </c>
      <c r="L156" s="1">
        <f>'[1]Electricity and CHPs'!H50</f>
        <v>1.8970013237556566E-2</v>
      </c>
      <c r="M156" s="1">
        <f>'[1]Electricity and CHPs'!I50</f>
        <v>3.3149568359671186E-2</v>
      </c>
      <c r="N156" s="1">
        <f>'[1]Electricity and CHPs'!J50</f>
        <v>2.4174035702922824E-2</v>
      </c>
      <c r="O156" s="1">
        <f>'[1]Electricity and CHPs'!K50</f>
        <v>2.056911450296204E-2</v>
      </c>
      <c r="P156" s="1">
        <f>'[1]Electricity and CHPs'!L50</f>
        <v>1.8144182851900902E-2</v>
      </c>
      <c r="Q156" s="1">
        <f>'[1]Electricity and CHPs'!M50</f>
        <v>2.3062947811625406E-2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6.6691932854510486E-3</v>
      </c>
      <c r="J157" s="1">
        <f>'[1]Electricity and CHPs'!F53</f>
        <v>1.5567324293365561E-2</v>
      </c>
      <c r="K157" s="1">
        <f>'[1]Electricity and CHPs'!G53</f>
        <v>7.6908630615494439E-2</v>
      </c>
      <c r="L157" s="1">
        <f>'[1]Electricity and CHPs'!H53</f>
        <v>0.13505321582629579</v>
      </c>
      <c r="M157" s="1">
        <f>'[1]Electricity and CHPs'!I53</f>
        <v>0.21013781654897332</v>
      </c>
      <c r="N157" s="1">
        <f>'[1]Electricity and CHPs'!J53</f>
        <v>0.20652600680493705</v>
      </c>
      <c r="O157" s="1">
        <f>'[1]Electricity and CHPs'!K53</f>
        <v>0.14103944971830154</v>
      </c>
      <c r="P157" s="1">
        <f>'[1]Electricity and CHPs'!L53</f>
        <v>0.10055599194093505</v>
      </c>
      <c r="Q157" s="1">
        <f>'[1]Electricity and CHPs'!M53</f>
        <v>6.2187261801397047E-2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4.4405703876297968E-3</v>
      </c>
      <c r="J158" s="1">
        <f>'[1]Electricity and CHPs'!F56</f>
        <v>7.3979641105265505E-3</v>
      </c>
      <c r="K158" s="1">
        <f>'[1]Electricity and CHPs'!G56</f>
        <v>1.5193055950487666E-2</v>
      </c>
      <c r="L158" s="1">
        <f>'[1]Electricity and CHPs'!H56</f>
        <v>1.3334329634719215E-2</v>
      </c>
      <c r="M158" s="1">
        <f>'[1]Electricity and CHPs'!I56</f>
        <v>1.1317212879984176E-2</v>
      </c>
      <c r="N158" s="1">
        <f>'[1]Electricity and CHPs'!J56</f>
        <v>2.4667330504919753E-2</v>
      </c>
      <c r="O158" s="1">
        <f>'[1]Electricity and CHPs'!K56</f>
        <v>1.4439576283852239E-2</v>
      </c>
      <c r="P158" s="1">
        <f>'[1]Electricity and CHPs'!L56</f>
        <v>1.3157097369317444E-2</v>
      </c>
      <c r="Q158" s="1">
        <f>'[1]Electricity and CHPs'!M56</f>
        <v>1.9267789230561182E-2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0.54529241248450933</v>
      </c>
      <c r="H159" s="1">
        <f t="shared" si="157"/>
        <v>0.5031650108180592</v>
      </c>
      <c r="I159" s="1">
        <f t="shared" si="157"/>
        <v>2.050252243350787</v>
      </c>
      <c r="J159" s="1">
        <f t="shared" si="157"/>
        <v>3.6358031618092408</v>
      </c>
      <c r="K159" s="1">
        <f t="shared" si="157"/>
        <v>4.6760902644192681</v>
      </c>
      <c r="L159" s="1">
        <f t="shared" si="157"/>
        <v>10.313442247844591</v>
      </c>
      <c r="M159" s="1">
        <f t="shared" si="157"/>
        <v>11.428285826468986</v>
      </c>
      <c r="N159" s="1">
        <f t="shared" si="157"/>
        <v>11.43053994681755</v>
      </c>
      <c r="O159" s="1">
        <f t="shared" si="157"/>
        <v>11.43458314662657</v>
      </c>
      <c r="P159" s="1">
        <f>P160</f>
        <v>11.435060122783606</v>
      </c>
      <c r="Q159" s="1">
        <f>Q160</f>
        <v>11.439551333320482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0.54529241248450933</v>
      </c>
      <c r="H160" s="1">
        <f>'[1]Electricity and CHPs'!D33</f>
        <v>0.5031650108180592</v>
      </c>
      <c r="I160" s="1">
        <f>'[1]Electricity and CHPs'!E33</f>
        <v>2.050252243350787</v>
      </c>
      <c r="J160" s="1">
        <f>'[1]Electricity and CHPs'!F33</f>
        <v>3.6358031618092408</v>
      </c>
      <c r="K160" s="1">
        <f>'[1]Electricity and CHPs'!G33</f>
        <v>4.6760902644192681</v>
      </c>
      <c r="L160" s="1">
        <f>'[1]Electricity and CHPs'!H33</f>
        <v>10.313442247844591</v>
      </c>
      <c r="M160" s="1">
        <f>'[1]Electricity and CHPs'!I33</f>
        <v>11.428285826468986</v>
      </c>
      <c r="N160" s="1">
        <f>'[1]Electricity and CHPs'!J33</f>
        <v>11.43053994681755</v>
      </c>
      <c r="O160" s="1">
        <f>'[1]Electricity and CHPs'!K33</f>
        <v>11.43458314662657</v>
      </c>
      <c r="P160" s="1">
        <f>'[1]Electricity and CHPs'!L33</f>
        <v>11.435060122783606</v>
      </c>
      <c r="Q160" s="1">
        <f>'[1]Electricity and CHPs'!M33</f>
        <v>11.439551333320482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12.821409163162066</v>
      </c>
      <c r="H161" s="1">
        <f t="shared" si="158"/>
        <v>28.800142378100734</v>
      </c>
      <c r="I161" s="1">
        <f t="shared" si="158"/>
        <v>46.751199534580302</v>
      </c>
      <c r="J161" s="1">
        <f t="shared" si="158"/>
        <v>79.120090224565587</v>
      </c>
      <c r="K161" s="1">
        <f t="shared" si="158"/>
        <v>122.99176684826695</v>
      </c>
      <c r="L161" s="1">
        <f t="shared" ref="L161:O161" si="159">SUM(L162:L166)</f>
        <v>148.83714549260753</v>
      </c>
      <c r="M161" s="1">
        <f t="shared" si="159"/>
        <v>162.8747060424798</v>
      </c>
      <c r="N161" s="1">
        <f t="shared" si="159"/>
        <v>168.52703019079698</v>
      </c>
      <c r="O161" s="1">
        <f t="shared" si="159"/>
        <v>173.79941244759635</v>
      </c>
      <c r="P161" s="1">
        <f>SUM(P162:P166)</f>
        <v>168.54326251629948</v>
      </c>
      <c r="Q161" s="1">
        <f>SUM(Q162:Q166)</f>
        <v>171.19035574676539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1.799302945423897E-3</v>
      </c>
      <c r="I162" s="1">
        <f>'[1]Electricity and CHPs'!E34</f>
        <v>0.34361421684033955</v>
      </c>
      <c r="J162" s="1">
        <f>'[1]Electricity and CHPs'!F34</f>
        <v>2.3203015079706732</v>
      </c>
      <c r="K162" s="1">
        <f>'[1]Electricity and CHPs'!G34</f>
        <v>15.943619356877392</v>
      </c>
      <c r="L162" s="1">
        <f>'[1]Electricity and CHPs'!H34</f>
        <v>22.749036950792828</v>
      </c>
      <c r="M162" s="1">
        <f>'[1]Electricity and CHPs'!I34</f>
        <v>29.157192643628584</v>
      </c>
      <c r="N162" s="1">
        <f>'[1]Electricity and CHPs'!J34</f>
        <v>27.988573350885417</v>
      </c>
      <c r="O162" s="1">
        <f>'[1]Electricity and CHPs'!K34</f>
        <v>26.092069990426541</v>
      </c>
      <c r="P162" s="1">
        <f>'[1]Electricity and CHPs'!L34</f>
        <v>13.301336375232321</v>
      </c>
      <c r="Q162" s="1">
        <f>'[1]Electricity and CHPs'!M34</f>
        <v>8.0294601684427125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4.8486225530516114</v>
      </c>
      <c r="H163" s="1">
        <f>'[1]Electricity and CHPs'!D35</f>
        <v>8.2013851358930694</v>
      </c>
      <c r="I163" s="1">
        <f>'[1]Electricity and CHPs'!E35</f>
        <v>9.6199656380910312</v>
      </c>
      <c r="J163" s="1">
        <f>'[1]Electricity and CHPs'!F35</f>
        <v>19.784548615293811</v>
      </c>
      <c r="K163" s="1">
        <f>'[1]Electricity and CHPs'!G35</f>
        <v>20.793887659995487</v>
      </c>
      <c r="L163" s="1">
        <f>'[1]Electricity and CHPs'!H35</f>
        <v>21.854597250675234</v>
      </c>
      <c r="M163" s="1">
        <f>'[1]Electricity and CHPs'!I35</f>
        <v>22.969406316299121</v>
      </c>
      <c r="N163" s="1">
        <f>'[1]Electricity and CHPs'!J35</f>
        <v>24.141077546384295</v>
      </c>
      <c r="O163" s="1">
        <f>'[1]Electricity and CHPs'!K35</f>
        <v>25.37251613158757</v>
      </c>
      <c r="P163" s="1">
        <f>'[1]Electricity and CHPs'!L35</f>
        <v>26.666770975533375</v>
      </c>
      <c r="Q163" s="1">
        <f>'[1]Electricity and CHPs'!M35</f>
        <v>28.027046514654163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3.3907046799623948</v>
      </c>
      <c r="H164" s="1">
        <f>'[1]Electricity and CHPs'!D36</f>
        <v>10.849714464224212</v>
      </c>
      <c r="I164" s="1">
        <f>'[1]Electricity and CHPs'!E36</f>
        <v>18.916339062770682</v>
      </c>
      <c r="J164" s="1">
        <f>'[1]Electricity and CHPs'!F36</f>
        <v>19.886917620116851</v>
      </c>
      <c r="K164" s="1">
        <f>'[1]Electricity and CHPs'!G36</f>
        <v>20.90173371808817</v>
      </c>
      <c r="L164" s="1">
        <f>'[1]Electricity and CHPs'!H36</f>
        <v>34.750676147875801</v>
      </c>
      <c r="M164" s="1">
        <f>'[1]Electricity and CHPs'!I36</f>
        <v>37.720872880250866</v>
      </c>
      <c r="N164" s="1">
        <f>'[1]Electricity and CHPs'!J36</f>
        <v>39.645018974272503</v>
      </c>
      <c r="O164" s="1">
        <f>'[1]Electricity and CHPs'!K36</f>
        <v>41.667318365054719</v>
      </c>
      <c r="P164" s="1">
        <f>'[1]Electricity and CHPs'!L36</f>
        <v>43.792781843718309</v>
      </c>
      <c r="Q164" s="1">
        <f>'[1]Electricity and CHPs'!M36</f>
        <v>46.026696114292065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1.2876265894855683</v>
      </c>
      <c r="H165" s="1">
        <f>'[1]Electricity and CHPs'!D37</f>
        <v>5.8107532098103922</v>
      </c>
      <c r="I165" s="1">
        <f>'[1]Electricity and CHPs'!E37</f>
        <v>13.46068364377548</v>
      </c>
      <c r="J165" s="1">
        <f>'[1]Electricity and CHPs'!F37</f>
        <v>32.487055042971988</v>
      </c>
      <c r="K165" s="1">
        <f>'[1]Electricity and CHPs'!G37</f>
        <v>37.625721111371689</v>
      </c>
      <c r="L165" s="1">
        <f>'[1]Electricity and CHPs'!H37</f>
        <v>40.341617200963988</v>
      </c>
      <c r="M165" s="1">
        <f>'[1]Electricity and CHPs'!I37</f>
        <v>42.399509664703501</v>
      </c>
      <c r="N165" s="1">
        <f>'[1]Electricity and CHPs'!J37</f>
        <v>44.56231310643026</v>
      </c>
      <c r="O165" s="1">
        <f>'[1]Electricity and CHPs'!K37</f>
        <v>46.835443299982032</v>
      </c>
      <c r="P165" s="1">
        <f>'[1]Electricity and CHPs'!L37</f>
        <v>49.224530657626815</v>
      </c>
      <c r="Q165" s="1">
        <f>'[1]Electricity and CHPs'!M37</f>
        <v>51.735498181961205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3.2944553406624912</v>
      </c>
      <c r="H166" s="1">
        <f>'[1]Electricity and CHPs'!D38</f>
        <v>3.936490265227635</v>
      </c>
      <c r="I166" s="1">
        <f>'[1]Electricity and CHPs'!E38</f>
        <v>4.410596973102769</v>
      </c>
      <c r="J166" s="1">
        <f>'[1]Electricity and CHPs'!F38</f>
        <v>4.6412674382122692</v>
      </c>
      <c r="K166" s="1">
        <f>'[1]Electricity and CHPs'!G38</f>
        <v>27.726805001934206</v>
      </c>
      <c r="L166" s="1">
        <f>'[1]Electricity and CHPs'!H38</f>
        <v>29.141217942299665</v>
      </c>
      <c r="M166" s="1">
        <f>'[1]Electricity and CHPs'!I38</f>
        <v>30.627724537597732</v>
      </c>
      <c r="N166" s="1">
        <f>'[1]Electricity and CHPs'!J38</f>
        <v>32.190047212824517</v>
      </c>
      <c r="O166" s="1">
        <f>'[1]Electricity and CHPs'!K38</f>
        <v>33.832064660545498</v>
      </c>
      <c r="P166" s="1">
        <f>'[1]Electricity and CHPs'!L38</f>
        <v>35.557842664188641</v>
      </c>
      <c r="Q166" s="1">
        <f>'[1]Electricity and CHPs'!M38</f>
        <v>37.371654767415272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0.13307341436838988</v>
      </c>
      <c r="M167" s="1">
        <f>'[1]Electricity and CHPs'!I32</f>
        <v>0.36079237014392945</v>
      </c>
      <c r="N167" s="1">
        <f>'[1]Electricity and CHPs'!J32</f>
        <v>0.1499166767266569</v>
      </c>
      <c r="O167" s="1">
        <f>'[1]Electricity and CHPs'!K32</f>
        <v>0.16674402673713842</v>
      </c>
      <c r="P167" s="1">
        <f>'[1]Electricity and CHPs'!L32</f>
        <v>0.21761524454293388</v>
      </c>
      <c r="Q167" s="1">
        <f>'[1]Electricity and CHPs'!M32</f>
        <v>0.18807778714371995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0.13307341436838988</v>
      </c>
      <c r="M168" s="1">
        <f t="shared" si="164"/>
        <v>0.36079237014392945</v>
      </c>
      <c r="N168" s="1">
        <f t="shared" si="164"/>
        <v>0.1499166767266569</v>
      </c>
      <c r="O168" s="1">
        <f t="shared" si="164"/>
        <v>0.16674402673713842</v>
      </c>
      <c r="P168" s="1">
        <f>P167</f>
        <v>0.21761524454293388</v>
      </c>
      <c r="Q168" s="1">
        <f>Q167</f>
        <v>0.18807778714371995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1.0740724662989004E-2</v>
      </c>
      <c r="J169" s="1">
        <f t="shared" si="165"/>
        <v>0.55857359875521584</v>
      </c>
      <c r="K169" s="1">
        <f t="shared" si="165"/>
        <v>0.45876963967611284</v>
      </c>
      <c r="L169" s="1">
        <f t="shared" ref="L169:O169" si="166">SUM(L170:L172)</f>
        <v>0.45617213640163312</v>
      </c>
      <c r="M169" s="1">
        <f t="shared" si="166"/>
        <v>2.3562650968538916</v>
      </c>
      <c r="N169" s="1">
        <f t="shared" si="166"/>
        <v>3.2204872341573947</v>
      </c>
      <c r="O169" s="1">
        <f t="shared" si="166"/>
        <v>3.2652652760741834</v>
      </c>
      <c r="P169" s="1">
        <f>SUM(P170:P172)</f>
        <v>4.4405775652324335</v>
      </c>
      <c r="Q169" s="1">
        <f>SUM(Q170:Q172)</f>
        <v>4.456779645765673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5.7292374301708263E-2</v>
      </c>
      <c r="L170" s="1">
        <f>'[1]Electricity and CHPs'!H30</f>
        <v>5.9290054345879285E-2</v>
      </c>
      <c r="M170" s="1">
        <f>'[1]Electricity and CHPs'!I30</f>
        <v>0.88712243862995932</v>
      </c>
      <c r="N170" s="1">
        <f>'[1]Electricity and CHPs'!J30</f>
        <v>0.88804671037982652</v>
      </c>
      <c r="O170" s="1">
        <f>'[1]Electricity and CHPs'!K30</f>
        <v>0.91301612575224911</v>
      </c>
      <c r="P170" s="1">
        <f>'[1]Electricity and CHPs'!L30</f>
        <v>1.1258742769331525</v>
      </c>
      <c r="Q170" s="1">
        <f>'[1]Electricity and CHPs'!M30</f>
        <v>1.1365737217508807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'[1]Electricity and CHPs'!F46</f>
        <v>0.52531238889835852</v>
      </c>
      <c r="K171" s="1">
        <f>'[1]Electricity and CHPs'!G46</f>
        <v>0.36899318954077082</v>
      </c>
      <c r="L171" s="1">
        <f>'[1]Electricity and CHPs'!H46</f>
        <v>0.36911829312068517</v>
      </c>
      <c r="M171" s="1">
        <f>'[1]Electricity and CHPs'!I46</f>
        <v>1.3828162756290068</v>
      </c>
      <c r="N171" s="1">
        <f>'[1]Electricity and CHPs'!J46</f>
        <v>2.201780326479156</v>
      </c>
      <c r="O171" s="1">
        <f>'[1]Electricity and CHPs'!K46</f>
        <v>2.2339535543135036</v>
      </c>
      <c r="P171" s="1">
        <f>'[1]Electricity and CHPs'!L46</f>
        <v>3.1452248278022794</v>
      </c>
      <c r="Q171" s="1">
        <f>'[1]Electricity and CHPs'!M46</f>
        <v>3.1453026768825554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1.0740724662989004E-2</v>
      </c>
      <c r="J172" s="1">
        <f>'[1]Electricity and CHPs'!F57</f>
        <v>3.3261209856857377E-2</v>
      </c>
      <c r="K172" s="1">
        <f>'[1]Electricity and CHPs'!G57</f>
        <v>3.2484075833633774E-2</v>
      </c>
      <c r="L172" s="1">
        <f>'[1]Electricity and CHPs'!H57</f>
        <v>2.7763788935068662E-2</v>
      </c>
      <c r="M172" s="1">
        <f>'[1]Electricity and CHPs'!I57</f>
        <v>8.6326382594925699E-2</v>
      </c>
      <c r="N172" s="1">
        <f>'[1]Electricity and CHPs'!J57</f>
        <v>0.13066019729841216</v>
      </c>
      <c r="O172" s="1">
        <f>'[1]Electricity and CHPs'!K57</f>
        <v>0.11829559600843081</v>
      </c>
      <c r="P172" s="1">
        <f>'[1]Electricity and CHPs'!L57</f>
        <v>0.16947846049700085</v>
      </c>
      <c r="Q172" s="1">
        <f>'[1]Electricity and CHPs'!M57</f>
        <v>0.17490324713223665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0.19048953796953405</v>
      </c>
      <c r="G173" s="1">
        <f t="shared" ref="G173:K173" si="168">SUM(G174:G180)</f>
        <v>0.10654700289271225</v>
      </c>
      <c r="H173" s="1">
        <f t="shared" si="168"/>
        <v>0.12300851480503891</v>
      </c>
      <c r="I173" s="1">
        <f t="shared" si="168"/>
        <v>0.44866709306048019</v>
      </c>
      <c r="J173" s="1">
        <f t="shared" si="168"/>
        <v>1.3949099340727313</v>
      </c>
      <c r="K173" s="1">
        <f t="shared" si="168"/>
        <v>4.3218035437014493</v>
      </c>
      <c r="L173" s="1">
        <f t="shared" ref="L173:O173" si="169">SUM(L174:L180)</f>
        <v>8.1056107407833622</v>
      </c>
      <c r="M173" s="1">
        <f t="shared" si="169"/>
        <v>8.3027148480593684</v>
      </c>
      <c r="N173" s="1">
        <f t="shared" si="169"/>
        <v>16.955638027259258</v>
      </c>
      <c r="O173" s="1">
        <f t="shared" si="169"/>
        <v>15.799894272290846</v>
      </c>
      <c r="P173" s="1">
        <f>SUM(P174:P180)</f>
        <v>14.497796579489366</v>
      </c>
      <c r="Q173" s="1">
        <f>SUM(Q174:Q180)</f>
        <v>15.370711408216348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9.487468005029219E-2</v>
      </c>
      <c r="G174" s="1">
        <f>'[1]Electricity and CHPs'!C70</f>
        <v>2.1556433689148283E-2</v>
      </c>
      <c r="H174" s="1">
        <f>'[1]Electricity and CHPs'!D70</f>
        <v>3.7621132738418959E-2</v>
      </c>
      <c r="I174" s="1">
        <f>'[1]Electricity and CHPs'!E70</f>
        <v>9.446424390666823E-2</v>
      </c>
      <c r="J174" s="1">
        <f>'[1]Electricity and CHPs'!F70</f>
        <v>7.5671297180771938E-2</v>
      </c>
      <c r="K174" s="1">
        <f>'[1]Electricity and CHPs'!G70</f>
        <v>7.3423893717580777E-2</v>
      </c>
      <c r="L174" s="1">
        <f>'[1]Electricity and CHPs'!H70</f>
        <v>9.4438863764712083E-2</v>
      </c>
      <c r="M174" s="1">
        <f>'[1]Electricity and CHPs'!I70</f>
        <v>2.7015860202377319E-2</v>
      </c>
      <c r="N174" s="1">
        <f>'[1]Electricity and CHPs'!J70</f>
        <v>9.4520432421230233E-2</v>
      </c>
      <c r="O174" s="1">
        <f>'[1]Electricity and CHPs'!K70</f>
        <v>9.4578930397046859E-2</v>
      </c>
      <c r="P174" s="1">
        <f>'[1]Electricity and CHPs'!L70</f>
        <v>9.4548559388037787E-2</v>
      </c>
      <c r="Q174" s="1">
        <f>'[1]Electricity and CHPs'!M70</f>
        <v>9.4662369703200008E-2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2.5854109188801613E-2</v>
      </c>
      <c r="G175" s="1">
        <f>'[1]Electricity and CHPs'!C71</f>
        <v>2.0142489959834319E-2</v>
      </c>
      <c r="H175" s="1">
        <f>'[1]Electricity and CHPs'!D71</f>
        <v>2.0264310902070429E-2</v>
      </c>
      <c r="I175" s="1">
        <f>'[1]Electricity and CHPs'!E71</f>
        <v>2.3806411403346588E-2</v>
      </c>
      <c r="J175" s="1">
        <f>'[1]Electricity and CHPs'!F71</f>
        <v>0.60616648290601438</v>
      </c>
      <c r="K175" s="1">
        <f>'[1]Electricity and CHPs'!G71</f>
        <v>0.60983038226221231</v>
      </c>
      <c r="L175" s="1">
        <f>'[1]Electricity and CHPs'!H71</f>
        <v>0.61061567622962143</v>
      </c>
      <c r="M175" s="1">
        <f>'[1]Electricity and CHPs'!I71</f>
        <v>0.61103953526295463</v>
      </c>
      <c r="N175" s="1">
        <f>'[1]Electricity and CHPs'!J71</f>
        <v>1.4344303681306851</v>
      </c>
      <c r="O175" s="1">
        <f>'[1]Electricity and CHPs'!K71</f>
        <v>1.5602092735096968</v>
      </c>
      <c r="P175" s="1">
        <f>'[1]Electricity and CHPs'!L71</f>
        <v>1.5727669161981006</v>
      </c>
      <c r="Q175" s="1">
        <f>'[1]Electricity and CHPs'!M71</f>
        <v>2.0267801134506827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2.3587463999491864E-2</v>
      </c>
      <c r="G176" s="1">
        <f>'[1]Electricity and CHPs'!C72</f>
        <v>1.8573752081749918E-2</v>
      </c>
      <c r="H176" s="1">
        <f>'[1]Electricity and CHPs'!D72</f>
        <v>1.8727772337589405E-2</v>
      </c>
      <c r="I176" s="1">
        <f>'[1]Electricity and CHPs'!E72</f>
        <v>2.2607801184803173E-2</v>
      </c>
      <c r="J176" s="1">
        <f>'[1]Electricity and CHPs'!F72</f>
        <v>0.18841225589385327</v>
      </c>
      <c r="K176" s="1">
        <f>'[1]Electricity and CHPs'!G72</f>
        <v>2.898654674901477</v>
      </c>
      <c r="L176" s="1">
        <f>'[1]Electricity and CHPs'!H72</f>
        <v>6.5094817264519991</v>
      </c>
      <c r="M176" s="1">
        <f>'[1]Electricity and CHPs'!I72</f>
        <v>6.935620331228451</v>
      </c>
      <c r="N176" s="1">
        <f>'[1]Electricity and CHPs'!J72</f>
        <v>14.404145881545237</v>
      </c>
      <c r="O176" s="1">
        <f>'[1]Electricity and CHPs'!K72</f>
        <v>13.057178404170646</v>
      </c>
      <c r="P176" s="1">
        <f>'[1]Electricity and CHPs'!L72</f>
        <v>11.684475659963317</v>
      </c>
      <c r="Q176" s="1">
        <f>'[1]Electricity and CHPs'!M72</f>
        <v>12.03211089612418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7.3539055194986377E-3</v>
      </c>
      <c r="G177" s="1">
        <f>'[1]Electricity and CHPs'!C73</f>
        <v>7.3686520279545604E-3</v>
      </c>
      <c r="H177" s="1">
        <f>'[1]Electricity and CHPs'!D73</f>
        <v>7.384431889869536E-3</v>
      </c>
      <c r="I177" s="1">
        <f>'[1]Electricity and CHPs'!E73</f>
        <v>5.6159884020693621E-2</v>
      </c>
      <c r="J177" s="1">
        <f>'[1]Electricity and CHPs'!F73</f>
        <v>0.10726141109503408</v>
      </c>
      <c r="K177" s="1">
        <f>'[1]Electricity and CHPs'!G73</f>
        <v>0.15845327757936753</v>
      </c>
      <c r="L177" s="1">
        <f>'[1]Electricity and CHPs'!H73</f>
        <v>0.1533864922752293</v>
      </c>
      <c r="M177" s="1">
        <f>'[1]Electricity and CHPs'!I73</f>
        <v>0.14733593442572782</v>
      </c>
      <c r="N177" s="1">
        <f>'[1]Electricity and CHPs'!J73</f>
        <v>0.24311651473200893</v>
      </c>
      <c r="O177" s="1">
        <f>'[1]Electricity and CHPs'!K73</f>
        <v>0.2395987908723517</v>
      </c>
      <c r="P177" s="1">
        <f>'[1]Electricity and CHPs'!L73</f>
        <v>0.27026833979220016</v>
      </c>
      <c r="Q177" s="1">
        <f>'[1]Electricity and CHPs'!M73</f>
        <v>0.26948472515836275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1.5576582897883311E-2</v>
      </c>
      <c r="G178" s="1">
        <f>'[1]Electricity and CHPs'!C74</f>
        <v>1.5611994917259897E-2</v>
      </c>
      <c r="H178" s="1">
        <f>'[1]Electricity and CHPs'!D74</f>
        <v>1.5654254284109416E-2</v>
      </c>
      <c r="I178" s="1">
        <f>'[1]Electricity and CHPs'!E74</f>
        <v>9.344542881000531E-2</v>
      </c>
      <c r="J178" s="1">
        <f>'[1]Electricity and CHPs'!F74</f>
        <v>0.14156483903192779</v>
      </c>
      <c r="K178" s="1">
        <f>'[1]Electricity and CHPs'!G74</f>
        <v>0.1756122558813584</v>
      </c>
      <c r="L178" s="1">
        <f>'[1]Electricity and CHPs'!H74</f>
        <v>0.24915253333282372</v>
      </c>
      <c r="M178" s="1">
        <f>'[1]Electricity and CHPs'!I74</f>
        <v>0.21756883776960101</v>
      </c>
      <c r="N178" s="1">
        <f>'[1]Electricity and CHPs'!J74</f>
        <v>0.29027851229547735</v>
      </c>
      <c r="O178" s="1">
        <f>'[1]Electricity and CHPs'!K74</f>
        <v>0.31624303750858473</v>
      </c>
      <c r="P178" s="1">
        <f>'[1]Electricity and CHPs'!L74</f>
        <v>0.32632530692374584</v>
      </c>
      <c r="Q178" s="1">
        <f>'[1]Electricity and CHPs'!M74</f>
        <v>0.35333962264412228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1.5620838099906028E-2</v>
      </c>
      <c r="G179" s="1">
        <f>'[1]Electricity and CHPs'!C75</f>
        <v>1.5655763061117729E-2</v>
      </c>
      <c r="H179" s="1">
        <f>'[1]Electricity and CHPs'!D75</f>
        <v>1.570356648524765E-2</v>
      </c>
      <c r="I179" s="1">
        <f>'[1]Electricity and CHPs'!E75</f>
        <v>9.4559333826554182E-2</v>
      </c>
      <c r="J179" s="1">
        <f>'[1]Electricity and CHPs'!F75</f>
        <v>0.16402916922041502</v>
      </c>
      <c r="K179" s="1">
        <f>'[1]Electricity and CHPs'!G75</f>
        <v>0.24073344325107982</v>
      </c>
      <c r="L179" s="1">
        <f>'[1]Electricity and CHPs'!H75</f>
        <v>0.29288968869694126</v>
      </c>
      <c r="M179" s="1">
        <f>'[1]Electricity and CHPs'!I75</f>
        <v>0.2208224793865548</v>
      </c>
      <c r="N179" s="1">
        <f>'[1]Electricity and CHPs'!J75</f>
        <v>0.29390906373918269</v>
      </c>
      <c r="O179" s="1">
        <f>'[1]Electricity and CHPs'!K75</f>
        <v>0.31934026636278878</v>
      </c>
      <c r="P179" s="1">
        <f>'[1]Electricity and CHPs'!L75</f>
        <v>0.3299772493997587</v>
      </c>
      <c r="Q179" s="1">
        <f>'[1]Electricity and CHPs'!M75</f>
        <v>0.35788900484729091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7.6219582136604269E-3</v>
      </c>
      <c r="G180" s="1">
        <f>'[1]Electricity and CHPs'!C76</f>
        <v>7.6379171556475471E-3</v>
      </c>
      <c r="H180" s="1">
        <f>'[1]Electricity and CHPs'!D76</f>
        <v>7.6530461677335217E-3</v>
      </c>
      <c r="I180" s="1">
        <f>'[1]Electricity and CHPs'!E76</f>
        <v>6.3623989908409104E-2</v>
      </c>
      <c r="J180" s="1">
        <f>'[1]Electricity and CHPs'!F76</f>
        <v>0.11180447874471502</v>
      </c>
      <c r="K180" s="1">
        <f>'[1]Electricity and CHPs'!G76</f>
        <v>0.16509561610837306</v>
      </c>
      <c r="L180" s="1">
        <f>'[1]Electricity and CHPs'!H76</f>
        <v>0.19564576003203504</v>
      </c>
      <c r="M180" s="1">
        <f>'[1]Electricity and CHPs'!I76</f>
        <v>0.14331186978370183</v>
      </c>
      <c r="N180" s="1">
        <f>'[1]Electricity and CHPs'!J76</f>
        <v>0.19523725439544048</v>
      </c>
      <c r="O180" s="1">
        <f>'[1]Electricity and CHPs'!K76</f>
        <v>0.21274556946973228</v>
      </c>
      <c r="P180" s="1">
        <f>'[1]Electricity and CHPs'!L76</f>
        <v>0.21943454782420624</v>
      </c>
      <c r="Q180" s="1">
        <f>'[1]Electricity and CHPs'!M76</f>
        <v>0.23644467628850893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31.082471672252058</v>
      </c>
      <c r="G181" s="3">
        <f t="shared" ref="G181:K181" si="170">SUM(G182,G233)</f>
        <v>37.530513803573797</v>
      </c>
      <c r="H181" s="3">
        <f t="shared" si="170"/>
        <v>37.875185139504403</v>
      </c>
      <c r="I181" s="3">
        <f t="shared" si="170"/>
        <v>33.803504603984777</v>
      </c>
      <c r="J181" s="3">
        <f t="shared" si="170"/>
        <v>34.074518439101119</v>
      </c>
      <c r="K181" s="3">
        <f t="shared" si="170"/>
        <v>34.492873659724729</v>
      </c>
      <c r="L181" s="3">
        <f t="shared" ref="L181:O181" si="171">SUM(L182,L233)</f>
        <v>37.226806834535779</v>
      </c>
      <c r="M181" s="3">
        <f t="shared" si="171"/>
        <v>42.445858047529299</v>
      </c>
      <c r="N181" s="3">
        <f t="shared" si="171"/>
        <v>44.352234648549768</v>
      </c>
      <c r="O181" s="3">
        <f t="shared" si="171"/>
        <v>51.660231939860694</v>
      </c>
      <c r="P181" s="3">
        <f>SUM(P182,P233)</f>
        <v>53.139834455552261</v>
      </c>
      <c r="Q181" s="3">
        <f>SUM(Q182,Q233)</f>
        <v>56.584696287430468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24.508951731076984</v>
      </c>
      <c r="G182" s="1">
        <f t="shared" si="172"/>
        <v>29.229804245485923</v>
      </c>
      <c r="H182" s="1">
        <f t="shared" si="172"/>
        <v>28.818462594172118</v>
      </c>
      <c r="I182" s="1">
        <f t="shared" si="172"/>
        <v>24.120406732200905</v>
      </c>
      <c r="J182" s="1">
        <f t="shared" si="172"/>
        <v>24.580946419642821</v>
      </c>
      <c r="K182" s="1">
        <f t="shared" si="172"/>
        <v>24.691554926110921</v>
      </c>
      <c r="L182" s="1">
        <f t="shared" ref="L182:O182" si="173">L183+L210</f>
        <v>25.568788978261583</v>
      </c>
      <c r="M182" s="1">
        <f t="shared" si="173"/>
        <v>27.541944379352003</v>
      </c>
      <c r="N182" s="1">
        <f t="shared" si="173"/>
        <v>29.439693725119792</v>
      </c>
      <c r="O182" s="1">
        <f t="shared" si="173"/>
        <v>36.79877000544549</v>
      </c>
      <c r="P182" s="1">
        <f>P183+P210</f>
        <v>37.592357389515307</v>
      </c>
      <c r="Q182" s="1">
        <f>Q183+Q210</f>
        <v>40.904207512102587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17.585684769243773</v>
      </c>
      <c r="G183" s="1">
        <f t="shared" si="174"/>
        <v>13.599413172841984</v>
      </c>
      <c r="H183" s="1">
        <f t="shared" si="174"/>
        <v>13.552403654534041</v>
      </c>
      <c r="I183" s="1">
        <f t="shared" si="174"/>
        <v>12.806241142322053</v>
      </c>
      <c r="J183" s="1">
        <f t="shared" si="174"/>
        <v>12.378136349974369</v>
      </c>
      <c r="K183" s="1">
        <f t="shared" si="174"/>
        <v>14.479067886525254</v>
      </c>
      <c r="L183" s="1">
        <f t="shared" ref="L183:O183" si="175">SUM(L185,L189,L190,L198,L199,L207,L209)</f>
        <v>15.597108735071107</v>
      </c>
      <c r="M183" s="1">
        <f t="shared" si="175"/>
        <v>16.320553748616277</v>
      </c>
      <c r="N183" s="1">
        <f t="shared" si="175"/>
        <v>16.373458381520056</v>
      </c>
      <c r="O183" s="1">
        <f t="shared" si="175"/>
        <v>16.076587902656488</v>
      </c>
      <c r="P183" s="1">
        <f>SUM(P185,P189,P190,P198,P199,P207,P209)</f>
        <v>16.634051357777718</v>
      </c>
      <c r="Q183" s="1">
        <f>SUM(Q185,Q189,Q190,Q198,Q199,Q207,Q209)</f>
        <v>16.711537592360568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9.3862197711089956E-3</v>
      </c>
      <c r="G184" s="1">
        <f t="shared" ref="G184:O184" si="176">G185</f>
        <v>1.0217867176947127E-3</v>
      </c>
      <c r="H184" s="1">
        <f t="shared" si="176"/>
        <v>2.2891641113952931E-2</v>
      </c>
      <c r="I184" s="1">
        <f t="shared" si="176"/>
        <v>6.5655582648549054E-3</v>
      </c>
      <c r="J184" s="1">
        <f t="shared" si="176"/>
        <v>4.5240414089354778E-3</v>
      </c>
      <c r="K184" s="1">
        <f t="shared" si="176"/>
        <v>1.518784650996308E-2</v>
      </c>
      <c r="L184" s="1">
        <f t="shared" si="176"/>
        <v>1.4219067486615136E-2</v>
      </c>
      <c r="M184" s="1">
        <f t="shared" si="176"/>
        <v>5.322346109261855E-5</v>
      </c>
      <c r="N184" s="1">
        <f t="shared" si="176"/>
        <v>1.901515215257697E-4</v>
      </c>
      <c r="O184" s="1">
        <f t="shared" si="176"/>
        <v>2.1870508946465793E-4</v>
      </c>
      <c r="P184" s="1">
        <f>P185</f>
        <v>2.2412778100515886E-4</v>
      </c>
      <c r="Q184" s="1">
        <f>Q185</f>
        <v>2.7648699817468526E-4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9.3862197711089956E-3</v>
      </c>
      <c r="G185" s="1">
        <f>'[1]Electricity and CHPs'!C$94</f>
        <v>1.0217867176947127E-3</v>
      </c>
      <c r="H185" s="1">
        <f>'[1]Electricity and CHPs'!D$94</f>
        <v>2.2891641113952931E-2</v>
      </c>
      <c r="I185" s="1">
        <f>'[1]Electricity and CHPs'!E$94</f>
        <v>6.5655582648549054E-3</v>
      </c>
      <c r="J185" s="1">
        <f>'[1]Electricity and CHPs'!F$94</f>
        <v>4.5240414089354778E-3</v>
      </c>
      <c r="K185" s="1">
        <f>'[1]Electricity and CHPs'!G$94</f>
        <v>1.518784650996308E-2</v>
      </c>
      <c r="L185" s="1">
        <f>'[1]Electricity and CHPs'!H$94</f>
        <v>1.4219067486615136E-2</v>
      </c>
      <c r="M185" s="1">
        <f>'[1]Electricity and CHPs'!I$94</f>
        <v>5.322346109261855E-5</v>
      </c>
      <c r="N185" s="1">
        <f>'[1]Electricity and CHPs'!J$94</f>
        <v>1.901515215257697E-4</v>
      </c>
      <c r="O185" s="1">
        <f>'[1]Electricity and CHPs'!K$94</f>
        <v>2.1870508946465793E-4</v>
      </c>
      <c r="P185" s="1">
        <f>'[1]Electricity and CHPs'!L$94</f>
        <v>2.2412778100515886E-4</v>
      </c>
      <c r="Q185" s="1">
        <f>'[1]Electricity and CHPs'!M$94</f>
        <v>2.7648699817468526E-4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9.3862197711089956E-3</v>
      </c>
      <c r="G186" s="1">
        <f t="shared" ref="G186:K186" si="177">G185-G187</f>
        <v>1.0217867176947127E-3</v>
      </c>
      <c r="H186" s="1">
        <f t="shared" si="177"/>
        <v>2.2891641113952931E-2</v>
      </c>
      <c r="I186" s="1">
        <f t="shared" si="177"/>
        <v>6.5655582648549054E-3</v>
      </c>
      <c r="J186" s="1">
        <f t="shared" si="177"/>
        <v>4.5240414089354778E-3</v>
      </c>
      <c r="K186" s="1">
        <f t="shared" si="177"/>
        <v>1.518784650996308E-2</v>
      </c>
      <c r="L186" s="1">
        <f t="shared" ref="L186:O186" si="178">L185-L187</f>
        <v>1.4219067486615136E-2</v>
      </c>
      <c r="M186" s="1">
        <f t="shared" si="178"/>
        <v>5.322346109261855E-5</v>
      </c>
      <c r="N186" s="1">
        <f t="shared" si="178"/>
        <v>1.901515215257697E-4</v>
      </c>
      <c r="O186" s="1">
        <f t="shared" si="178"/>
        <v>2.1870508946465793E-4</v>
      </c>
      <c r="P186" s="1">
        <f>P185-P187</f>
        <v>2.2412778100515886E-4</v>
      </c>
      <c r="Q186" s="1">
        <f>Q185-Q187</f>
        <v>2.7648699817468526E-4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1.8035966818486613</v>
      </c>
      <c r="G188" s="1">
        <f t="shared" ref="G188:K188" si="181">SUM(G189:G190)</f>
        <v>3.0922897070066752E-3</v>
      </c>
      <c r="H188" s="1">
        <f t="shared" si="181"/>
        <v>2.4953399572002176E-2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1.8035966818486613</v>
      </c>
      <c r="G189" s="1">
        <f>'[1]Electricity and CHPs'!C$91</f>
        <v>3.0922897070066752E-3</v>
      </c>
      <c r="H189" s="1">
        <f>'[1]Electricity and CHPs'!D$91</f>
        <v>2.4953399572002176E-2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1.7575456833907224</v>
      </c>
      <c r="G191" s="1">
        <f t="shared" ref="G191:K191" si="183">SUM(G192:G193)</f>
        <v>2.9700734591744564E-3</v>
      </c>
      <c r="H191" s="1">
        <f t="shared" si="183"/>
        <v>2.4169112264094968E-2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1.7575456833907224</v>
      </c>
      <c r="G192" s="1">
        <f t="shared" ref="G192:K192" si="185">G189-G195</f>
        <v>2.9700734591744564E-3</v>
      </c>
      <c r="H192" s="1">
        <f t="shared" si="185"/>
        <v>2.4169112264094968E-2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4.6050998457938849E-2</v>
      </c>
      <c r="G194" s="1">
        <f t="shared" ref="G194:K194" si="189">SUM(G195:G196)</f>
        <v>1.2221624783221864E-4</v>
      </c>
      <c r="H194" s="1">
        <f t="shared" si="189"/>
        <v>7.8428730790720792E-4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4.6050998457938849E-2</v>
      </c>
      <c r="G195" s="1">
        <f t="shared" si="191"/>
        <v>1.2221624783221864E-4</v>
      </c>
      <c r="H195" s="1">
        <f t="shared" si="191"/>
        <v>7.8428730790720792E-4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14.4615112923856</v>
      </c>
      <c r="G197" s="1">
        <f t="shared" ref="G197:K197" si="194">SUM(G198:G199)</f>
        <v>13.121916745068168</v>
      </c>
      <c r="H197" s="1">
        <f t="shared" si="194"/>
        <v>12.394136073896764</v>
      </c>
      <c r="I197" s="1">
        <f t="shared" si="194"/>
        <v>12.779877160073562</v>
      </c>
      <c r="J197" s="1">
        <f t="shared" si="194"/>
        <v>12.343168742385268</v>
      </c>
      <c r="K197" s="1">
        <f t="shared" si="194"/>
        <v>13.043101581657016</v>
      </c>
      <c r="L197" s="1">
        <f t="shared" ref="L197:O197" si="195">SUM(L198:L199)</f>
        <v>12.955735990072467</v>
      </c>
      <c r="M197" s="1">
        <f t="shared" si="195"/>
        <v>11.8514784895037</v>
      </c>
      <c r="N197" s="1">
        <f t="shared" si="195"/>
        <v>11.300523875640515</v>
      </c>
      <c r="O197" s="1">
        <f t="shared" si="195"/>
        <v>11.045033321876694</v>
      </c>
      <c r="P197" s="1">
        <f>SUM(P198:P199)</f>
        <v>11.03617615373555</v>
      </c>
      <c r="Q197" s="1">
        <f>SUM(Q198:Q199)</f>
        <v>11.052175694617178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14.4615112923856</v>
      </c>
      <c r="G198" s="1">
        <f>'[1]Electricity and CHPs'!C$93-G199</f>
        <v>13.121916745068168</v>
      </c>
      <c r="H198" s="1">
        <f>'[1]Electricity and CHPs'!D$93-H199</f>
        <v>12.394136073896764</v>
      </c>
      <c r="I198" s="1">
        <f>'[1]Electricity and CHPs'!E$93-I199</f>
        <v>12.779877160073562</v>
      </c>
      <c r="J198" s="1">
        <f>'[1]Electricity and CHPs'!F$93-J199</f>
        <v>12.343168742385268</v>
      </c>
      <c r="K198" s="1">
        <f>'[1]Electricity and CHPs'!G$93-K199</f>
        <v>11.212228237525022</v>
      </c>
      <c r="L198" s="1">
        <f>'[1]Electricity and CHPs'!H$93-L199</f>
        <v>6.4777687113058171</v>
      </c>
      <c r="M198" s="1">
        <f>'[1]Electricity and CHPs'!I$93-M199</f>
        <v>4.9042133361265874</v>
      </c>
      <c r="N198" s="1">
        <f>'[1]Electricity and CHPs'!J$93-N199</f>
        <v>4.6761926805051397</v>
      </c>
      <c r="O198" s="1">
        <f>'[1]Electricity and CHPs'!K$93-O199</f>
        <v>4.5704910405956278</v>
      </c>
      <c r="P198" s="1">
        <f>'[1]Electricity and CHPs'!L$93-P199</f>
        <v>4.5667745085192264</v>
      </c>
      <c r="Q198" s="1">
        <f>'[1]Electricity and CHPs'!M$93-Q199</f>
        <v>4.5733771378673165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1.8308733441319938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6.4779672787666502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6.9472651533771126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6.6243311951353752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6.4745422812810665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6.4694016452163234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6.4787985567498616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7.2307556461927982</v>
      </c>
      <c r="G200" s="1">
        <f t="shared" ref="G200:K200" si="196">SUM(G201:G202)</f>
        <v>6.5609583725340848</v>
      </c>
      <c r="H200" s="1">
        <f t="shared" si="196"/>
        <v>6.1970680369483828</v>
      </c>
      <c r="I200" s="1">
        <f t="shared" si="196"/>
        <v>6.3899385800367812</v>
      </c>
      <c r="J200" s="1">
        <f t="shared" si="196"/>
        <v>6.1715843711926359</v>
      </c>
      <c r="K200" s="1">
        <f t="shared" si="196"/>
        <v>6.521550790828508</v>
      </c>
      <c r="L200" s="1">
        <f t="shared" ref="L200:O200" si="197">SUM(L201:L202)</f>
        <v>6.4778679950362337</v>
      </c>
      <c r="M200" s="1">
        <f t="shared" si="197"/>
        <v>5.92573924475185</v>
      </c>
      <c r="N200" s="1">
        <f t="shared" si="197"/>
        <v>5.6502619378202574</v>
      </c>
      <c r="O200" s="1">
        <f t="shared" si="197"/>
        <v>5.5225166609383471</v>
      </c>
      <c r="P200" s="1">
        <f>SUM(P201:P202)</f>
        <v>5.5180880768677749</v>
      </c>
      <c r="Q200" s="1">
        <f>SUM(Q201:Q202)</f>
        <v>5.526087847308589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7.2307556461927982</v>
      </c>
      <c r="G201" s="1">
        <f t="shared" si="198"/>
        <v>6.5609583725340848</v>
      </c>
      <c r="H201" s="1">
        <f t="shared" si="198"/>
        <v>6.1970680369483828</v>
      </c>
      <c r="I201" s="1">
        <f t="shared" si="198"/>
        <v>6.3899385800367812</v>
      </c>
      <c r="J201" s="1">
        <f t="shared" si="198"/>
        <v>6.1715843711926359</v>
      </c>
      <c r="K201" s="1">
        <f t="shared" si="198"/>
        <v>5.6061141187625108</v>
      </c>
      <c r="L201" s="1">
        <f t="shared" ref="L201:O201" si="199">L198*L140/L133</f>
        <v>3.2388843556529086</v>
      </c>
      <c r="M201" s="1">
        <f t="shared" si="199"/>
        <v>2.4521066680632937</v>
      </c>
      <c r="N201" s="1">
        <f t="shared" si="199"/>
        <v>2.3380963402525698</v>
      </c>
      <c r="O201" s="1">
        <f t="shared" si="199"/>
        <v>2.2852455202978135</v>
      </c>
      <c r="P201" s="1">
        <f>P198*P140/P133</f>
        <v>2.2833872542596132</v>
      </c>
      <c r="Q201" s="1">
        <f>Q198*Q140/Q133</f>
        <v>2.2866885689336582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0.91543667206599688</v>
      </c>
      <c r="L202" s="1">
        <f t="shared" ref="L202:O202" si="201">L199*IFERROR(L141/L134,0)</f>
        <v>3.2389836393833251</v>
      </c>
      <c r="M202" s="1">
        <f t="shared" si="201"/>
        <v>3.4736325766885563</v>
      </c>
      <c r="N202" s="1">
        <f t="shared" si="201"/>
        <v>3.3121655975676876</v>
      </c>
      <c r="O202" s="1">
        <f t="shared" si="201"/>
        <v>3.2372711406405332</v>
      </c>
      <c r="P202" s="1">
        <f>P199*IFERROR(P141/P134,0)</f>
        <v>3.2347008226081617</v>
      </c>
      <c r="Q202" s="1">
        <f>Q199*IFERROR(Q141/Q134,0)</f>
        <v>3.2393992783749308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7.2307556461928018</v>
      </c>
      <c r="G203" s="1">
        <f t="shared" ref="G203:K203" si="202">SUM(G204:G205)</f>
        <v>6.560958372534083</v>
      </c>
      <c r="H203" s="1">
        <f t="shared" si="202"/>
        <v>6.197068036948381</v>
      </c>
      <c r="I203" s="1">
        <f t="shared" si="202"/>
        <v>6.3899385800367812</v>
      </c>
      <c r="J203" s="1">
        <f t="shared" si="202"/>
        <v>6.1715843711926324</v>
      </c>
      <c r="K203" s="1">
        <f t="shared" si="202"/>
        <v>6.521550790828508</v>
      </c>
      <c r="L203" s="1">
        <f t="shared" ref="L203:O203" si="203">SUM(L204:L205)</f>
        <v>6.4778679950362337</v>
      </c>
      <c r="M203" s="1">
        <f t="shared" si="203"/>
        <v>5.92573924475185</v>
      </c>
      <c r="N203" s="1">
        <f t="shared" si="203"/>
        <v>5.6502619378202574</v>
      </c>
      <c r="O203" s="1">
        <f t="shared" si="203"/>
        <v>5.5225166609383471</v>
      </c>
      <c r="P203" s="1">
        <f>SUM(P204:P205)</f>
        <v>5.5180880768677749</v>
      </c>
      <c r="Q203" s="1">
        <f>SUM(Q204:Q205)</f>
        <v>5.526087847308589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7.2307556461928018</v>
      </c>
      <c r="G204" s="1">
        <f t="shared" si="204"/>
        <v>6.560958372534083</v>
      </c>
      <c r="H204" s="1">
        <f t="shared" si="204"/>
        <v>6.197068036948381</v>
      </c>
      <c r="I204" s="1">
        <f t="shared" si="204"/>
        <v>6.3899385800367812</v>
      </c>
      <c r="J204" s="1">
        <f t="shared" si="204"/>
        <v>6.1715843711926324</v>
      </c>
      <c r="K204" s="1">
        <f t="shared" si="204"/>
        <v>5.6061141187625108</v>
      </c>
      <c r="L204" s="1">
        <f t="shared" ref="L204:O204" si="205">L198-L201</f>
        <v>3.2388843556529086</v>
      </c>
      <c r="M204" s="1">
        <f t="shared" si="205"/>
        <v>2.4521066680632937</v>
      </c>
      <c r="N204" s="1">
        <f t="shared" si="205"/>
        <v>2.3380963402525698</v>
      </c>
      <c r="O204" s="1">
        <f t="shared" si="205"/>
        <v>2.2852455202978144</v>
      </c>
      <c r="P204" s="1">
        <f>P198-P201</f>
        <v>2.2833872542596132</v>
      </c>
      <c r="Q204" s="1">
        <f>Q198-Q201</f>
        <v>2.2866885689336582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0.91543667206599688</v>
      </c>
      <c r="L205" s="1">
        <f t="shared" ref="L205:O205" si="206">L199-L202</f>
        <v>3.2389836393833251</v>
      </c>
      <c r="M205" s="1">
        <f t="shared" si="206"/>
        <v>3.4736325766885563</v>
      </c>
      <c r="N205" s="1">
        <f t="shared" si="206"/>
        <v>3.3121655975676876</v>
      </c>
      <c r="O205" s="1">
        <f t="shared" si="206"/>
        <v>3.2372711406405332</v>
      </c>
      <c r="P205" s="1">
        <f>P199-P202</f>
        <v>3.2347008226081617</v>
      </c>
      <c r="Q205" s="1">
        <f>Q199-Q202</f>
        <v>3.2393992783749308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1.3111905752384021</v>
      </c>
      <c r="G206" s="1">
        <f t="shared" ref="G206:O206" si="207">G207</f>
        <v>0.47338235134911538</v>
      </c>
      <c r="H206" s="1">
        <f t="shared" si="207"/>
        <v>1.1104225399513228</v>
      </c>
      <c r="I206" s="1">
        <f t="shared" si="207"/>
        <v>1.9798423983635592E-2</v>
      </c>
      <c r="J206" s="1">
        <f t="shared" si="207"/>
        <v>3.0443566180165204E-2</v>
      </c>
      <c r="K206" s="1">
        <f t="shared" si="207"/>
        <v>1.3512091467062008</v>
      </c>
      <c r="L206" s="1">
        <f t="shared" si="207"/>
        <v>2.5537469435599824</v>
      </c>
      <c r="M206" s="1">
        <f t="shared" si="207"/>
        <v>3.3495580059517751</v>
      </c>
      <c r="N206" s="1">
        <f t="shared" si="207"/>
        <v>3.9521139817358559</v>
      </c>
      <c r="O206" s="1">
        <f t="shared" si="207"/>
        <v>3.8791964789077307</v>
      </c>
      <c r="P206" s="1">
        <f>P207</f>
        <v>4.1769049648931356</v>
      </c>
      <c r="Q206" s="1">
        <f>Q207</f>
        <v>4.2248376190119616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1.3111905752384021</v>
      </c>
      <c r="G207" s="1">
        <f>'[1]Electricity and CHPs'!C$92</f>
        <v>0.47338235134911538</v>
      </c>
      <c r="H207" s="1">
        <f>'[1]Electricity and CHPs'!D$92</f>
        <v>1.1104225399513228</v>
      </c>
      <c r="I207" s="1">
        <f>'[1]Electricity and CHPs'!E$92</f>
        <v>1.9798423983635592E-2</v>
      </c>
      <c r="J207" s="1">
        <f>'[1]Electricity and CHPs'!F$92</f>
        <v>3.0443566180165204E-2</v>
      </c>
      <c r="K207" s="1">
        <f>'[1]Electricity and CHPs'!G$92</f>
        <v>1.3512091467062008</v>
      </c>
      <c r="L207" s="1">
        <f>'[1]Electricity and CHPs'!H$92</f>
        <v>2.5537469435599824</v>
      </c>
      <c r="M207" s="1">
        <f>'[1]Electricity and CHPs'!I$92</f>
        <v>3.3495580059517751</v>
      </c>
      <c r="N207" s="1">
        <f>'[1]Electricity and CHPs'!J$92</f>
        <v>3.9521139817358559</v>
      </c>
      <c r="O207" s="1">
        <f>'[1]Electricity and CHPs'!K$92</f>
        <v>3.8791964789077307</v>
      </c>
      <c r="P207" s="1">
        <f>'[1]Electricity and CHPs'!L$92</f>
        <v>4.1769049648931356</v>
      </c>
      <c r="Q207" s="1">
        <f>'[1]Electricity and CHPs'!M$92</f>
        <v>4.2248376190119616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6.9569311652073945E-2</v>
      </c>
      <c r="L208" s="1">
        <f t="shared" si="208"/>
        <v>7.3406733952040865E-2</v>
      </c>
      <c r="M208" s="1">
        <f t="shared" si="208"/>
        <v>1.1194640296997085</v>
      </c>
      <c r="N208" s="1">
        <f t="shared" si="208"/>
        <v>1.1206303726221607</v>
      </c>
      <c r="O208" s="1">
        <f t="shared" si="208"/>
        <v>1.1521393967825979</v>
      </c>
      <c r="P208" s="1">
        <f>+P209</f>
        <v>1.420746111368024</v>
      </c>
      <c r="Q208" s="1">
        <f>+Q209</f>
        <v>1.4342477917332517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6.9569311652073945E-2</v>
      </c>
      <c r="L209" s="1">
        <f>'[1]Electricity and CHPs'!H$96</f>
        <v>7.3406733952040865E-2</v>
      </c>
      <c r="M209" s="1">
        <f>'[1]Electricity and CHPs'!I$96</f>
        <v>1.1194640296997085</v>
      </c>
      <c r="N209" s="1">
        <f>'[1]Electricity and CHPs'!J$96</f>
        <v>1.1206303726221607</v>
      </c>
      <c r="O209" s="1">
        <f>'[1]Electricity and CHPs'!K$96</f>
        <v>1.1521393967825979</v>
      </c>
      <c r="P209" s="1">
        <f>'[1]Electricity and CHPs'!L$96</f>
        <v>1.420746111368024</v>
      </c>
      <c r="Q209" s="1">
        <f>'[1]Electricity and CHPs'!M$96</f>
        <v>1.4342477917332517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6.9232669618332103</v>
      </c>
      <c r="G210" s="1">
        <f t="shared" ref="G210:K210" si="209">SUM(G211,G217,G219,G225,G227,G229,G231)</f>
        <v>15.63039107264394</v>
      </c>
      <c r="H210" s="1">
        <f t="shared" si="209"/>
        <v>15.266058939638079</v>
      </c>
      <c r="I210" s="1">
        <f t="shared" si="209"/>
        <v>11.314165589878852</v>
      </c>
      <c r="J210" s="1">
        <f t="shared" si="209"/>
        <v>12.202810069668454</v>
      </c>
      <c r="K210" s="1">
        <f t="shared" si="209"/>
        <v>10.212487039585668</v>
      </c>
      <c r="L210" s="1">
        <f t="shared" ref="L210:O210" si="210">SUM(L211,L217,L219,L225,L227,L229,L231)</f>
        <v>9.9716802431904767</v>
      </c>
      <c r="M210" s="1">
        <f t="shared" si="210"/>
        <v>11.221390630735725</v>
      </c>
      <c r="N210" s="1">
        <f t="shared" si="210"/>
        <v>13.066235343599736</v>
      </c>
      <c r="O210" s="1">
        <f t="shared" si="210"/>
        <v>20.722182102788999</v>
      </c>
      <c r="P210" s="1">
        <f>SUM(P211,P217,P219,P225,P227,P229,P231)</f>
        <v>20.958306031737589</v>
      </c>
      <c r="Q210" s="1">
        <f>SUM(Q211,Q217,Q219,Q225,Q227,Q229,Q231)</f>
        <v>24.192669919742016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2.6347213392614983</v>
      </c>
      <c r="G211" s="1">
        <f t="shared" ref="G211:O211" si="211">+G212</f>
        <v>3.0349448492979878</v>
      </c>
      <c r="H211" s="1">
        <f t="shared" si="211"/>
        <v>2.0886546588925201</v>
      </c>
      <c r="I211" s="1">
        <f t="shared" si="211"/>
        <v>0.90180756659544481</v>
      </c>
      <c r="J211" s="1">
        <f t="shared" si="211"/>
        <v>0.90181890984891944</v>
      </c>
      <c r="K211" s="1">
        <f t="shared" si="211"/>
        <v>0.90182993796462607</v>
      </c>
      <c r="L211" s="1">
        <f t="shared" si="211"/>
        <v>0.90183503780739849</v>
      </c>
      <c r="M211" s="1">
        <f t="shared" si="211"/>
        <v>0.90184193480199126</v>
      </c>
      <c r="N211" s="1">
        <f t="shared" si="211"/>
        <v>0.90185737519322995</v>
      </c>
      <c r="O211" s="1">
        <f t="shared" si="211"/>
        <v>0.90188952387339427</v>
      </c>
      <c r="P211" s="1">
        <f>+P212</f>
        <v>0.90234154731919836</v>
      </c>
      <c r="Q211" s="1">
        <f>+Q212</f>
        <v>1.0083458341032194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2.6347213392614983</v>
      </c>
      <c r="G212" s="1">
        <f>'[1]Electricity and CHPs'!C$97+G216</f>
        <v>3.0349448492979878</v>
      </c>
      <c r="H212" s="1">
        <f>'[1]Electricity and CHPs'!D$97+H216</f>
        <v>2.0886546588925201</v>
      </c>
      <c r="I212" s="1">
        <f>'[1]Electricity and CHPs'!E$97+I216</f>
        <v>0.90180756659544481</v>
      </c>
      <c r="J212" s="1">
        <f>'[1]Electricity and CHPs'!F$97+J216</f>
        <v>0.90181890984891944</v>
      </c>
      <c r="K212" s="1">
        <f>'[1]Electricity and CHPs'!G$97+K216</f>
        <v>0.90182993796462607</v>
      </c>
      <c r="L212" s="1">
        <f>'[1]Electricity and CHPs'!H$97+L216</f>
        <v>0.90183503780739849</v>
      </c>
      <c r="M212" s="1">
        <f>'[1]Electricity and CHPs'!I$97+M216</f>
        <v>0.90184193480199126</v>
      </c>
      <c r="N212" s="1">
        <f>'[1]Electricity and CHPs'!J$97+N216</f>
        <v>0.90185737519322995</v>
      </c>
      <c r="O212" s="1">
        <f>'[1]Electricity and CHPs'!K$97+O216</f>
        <v>0.90188952387339427</v>
      </c>
      <c r="P212" s="1">
        <f>'[1]Electricity and CHPs'!L$97+P216</f>
        <v>0.90234154731919836</v>
      </c>
      <c r="Q212" s="1">
        <f>'[1]Electricity and CHPs'!M$97+Q216</f>
        <v>1.0083458341032194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1.7329226426908733</v>
      </c>
      <c r="G213" s="1">
        <f t="shared" ref="G213:O213" si="212">G214</f>
        <v>2.1331438916179613</v>
      </c>
      <c r="H213" s="1">
        <f t="shared" si="212"/>
        <v>1.1868509826148685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1.7329226426908733</v>
      </c>
      <c r="G214" s="1">
        <f t="shared" ref="G214:K214" si="213">G212-G216</f>
        <v>2.1331438916179613</v>
      </c>
      <c r="H214" s="1">
        <f t="shared" si="213"/>
        <v>1.1868509826148685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0.90179869657062517</v>
      </c>
      <c r="G215" s="1">
        <f t="shared" ref="G215:O215" si="215">G216</f>
        <v>0.90180095768002655</v>
      </c>
      <c r="H215" s="1">
        <f t="shared" si="215"/>
        <v>0.90180367627765157</v>
      </c>
      <c r="I215" s="1">
        <f t="shared" si="215"/>
        <v>0.90180756659544481</v>
      </c>
      <c r="J215" s="1">
        <f t="shared" si="215"/>
        <v>0.90181890984891944</v>
      </c>
      <c r="K215" s="1">
        <f t="shared" si="215"/>
        <v>0.90182993796462607</v>
      </c>
      <c r="L215" s="1">
        <f t="shared" si="215"/>
        <v>0.90183503780739849</v>
      </c>
      <c r="M215" s="1">
        <f t="shared" si="215"/>
        <v>0.90184193480199126</v>
      </c>
      <c r="N215" s="1">
        <f t="shared" si="215"/>
        <v>0.90185737519322995</v>
      </c>
      <c r="O215" s="1">
        <f t="shared" si="215"/>
        <v>0.90188952387339427</v>
      </c>
      <c r="P215" s="1">
        <f>P216</f>
        <v>0.90234154731919836</v>
      </c>
      <c r="Q215" s="1">
        <f>Q216</f>
        <v>1.0083458341032194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0.90179869657062517</v>
      </c>
      <c r="G216" s="1">
        <f>'[1]Electricity and CHPs'!C$98</f>
        <v>0.90180095768002655</v>
      </c>
      <c r="H216" s="1">
        <f>'[1]Electricity and CHPs'!D$98</f>
        <v>0.90180367627765157</v>
      </c>
      <c r="I216" s="1">
        <f>'[1]Electricity and CHPs'!E$98</f>
        <v>0.90180756659544481</v>
      </c>
      <c r="J216" s="1">
        <f>'[1]Electricity and CHPs'!F$98</f>
        <v>0.90181890984891944</v>
      </c>
      <c r="K216" s="1">
        <f>'[1]Electricity and CHPs'!G$98</f>
        <v>0.90182993796462607</v>
      </c>
      <c r="L216" s="1">
        <f>'[1]Electricity and CHPs'!H$98</f>
        <v>0.90183503780739849</v>
      </c>
      <c r="M216" s="1">
        <f>'[1]Electricity and CHPs'!I$98</f>
        <v>0.90184193480199126</v>
      </c>
      <c r="N216" s="1">
        <f>'[1]Electricity and CHPs'!J$98</f>
        <v>0.90185737519322995</v>
      </c>
      <c r="O216" s="1">
        <f>'[1]Electricity and CHPs'!K$98</f>
        <v>0.90188952387339427</v>
      </c>
      <c r="P216" s="1">
        <f>'[1]Electricity and CHPs'!L$98</f>
        <v>0.90234154731919836</v>
      </c>
      <c r="Q216" s="1">
        <f>'[1]Electricity and CHPs'!M$98</f>
        <v>1.0083458341032194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2.9000501910474306</v>
      </c>
      <c r="G217" s="1">
        <f t="shared" ref="G217:O217" si="216">+G218</f>
        <v>7.602747160982763</v>
      </c>
      <c r="H217" s="1">
        <f t="shared" si="216"/>
        <v>7.5964436053441435</v>
      </c>
      <c r="I217" s="1">
        <f t="shared" si="216"/>
        <v>2.2987294971140311</v>
      </c>
      <c r="J217" s="1">
        <f t="shared" si="216"/>
        <v>1.3872948854318357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1.8265177228693934</v>
      </c>
      <c r="O217" s="1">
        <f t="shared" si="216"/>
        <v>9.3356209268134762</v>
      </c>
      <c r="P217" s="1">
        <f>+P218</f>
        <v>9.3357055962893494</v>
      </c>
      <c r="Q217" s="1">
        <f>+Q218</f>
        <v>9.335674111680472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2.9000501910474306</v>
      </c>
      <c r="G218" s="1">
        <f>'[1]Electricity and CHPs'!C$99</f>
        <v>7.602747160982763</v>
      </c>
      <c r="H218" s="1">
        <f>'[1]Electricity and CHPs'!D$99</f>
        <v>7.5964436053441435</v>
      </c>
      <c r="I218" s="1">
        <f>'[1]Electricity and CHPs'!E$99</f>
        <v>2.2987294971140311</v>
      </c>
      <c r="J218" s="1">
        <f>'[1]Electricity and CHPs'!F$99</f>
        <v>1.3872948854318357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1.8265177228693934</v>
      </c>
      <c r="O218" s="1">
        <f>'[1]Electricity and CHPs'!K$99</f>
        <v>9.3356209268134762</v>
      </c>
      <c r="P218" s="1">
        <f>'[1]Electricity and CHPs'!L$99</f>
        <v>9.3357055962893494</v>
      </c>
      <c r="Q218" s="1">
        <f>'[1]Electricity and CHPs'!M$99</f>
        <v>9.335674111680472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0.18408845878804858</v>
      </c>
      <c r="G219" s="1">
        <f t="shared" ref="G219:O219" si="217">+G220</f>
        <v>0.18571288801838426</v>
      </c>
      <c r="H219" s="1">
        <f t="shared" si="217"/>
        <v>5.1433040534313301E-2</v>
      </c>
      <c r="I219" s="1">
        <f t="shared" si="217"/>
        <v>5.4576391863199854E-2</v>
      </c>
      <c r="J219" s="1">
        <f t="shared" si="217"/>
        <v>3.0001720920003958E-3</v>
      </c>
      <c r="K219" s="1">
        <f t="shared" si="217"/>
        <v>9.7821551535605075E-4</v>
      </c>
      <c r="L219" s="1">
        <f t="shared" si="217"/>
        <v>1.1328271672431552E-3</v>
      </c>
      <c r="M219" s="1">
        <f t="shared" si="217"/>
        <v>6.5726840067902544E-5</v>
      </c>
      <c r="N219" s="1">
        <f t="shared" si="217"/>
        <v>3.6912775287850373E-5</v>
      </c>
      <c r="O219" s="1">
        <f t="shared" si="217"/>
        <v>3.0793677514495015E-5</v>
      </c>
      <c r="P219" s="1">
        <f>+P220</f>
        <v>3.0932792012665448E-5</v>
      </c>
      <c r="Q219" s="1">
        <f>+Q220</f>
        <v>2.3410763199779888E-5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0.18408845878804858</v>
      </c>
      <c r="G220" s="1">
        <f>'[1]Electricity and CHPs'!C$100</f>
        <v>0.18571288801838426</v>
      </c>
      <c r="H220" s="1">
        <f>'[1]Electricity and CHPs'!D$100</f>
        <v>5.1433040534313301E-2</v>
      </c>
      <c r="I220" s="1">
        <f>'[1]Electricity and CHPs'!E$100</f>
        <v>5.4576391863199854E-2</v>
      </c>
      <c r="J220" s="1">
        <f>'[1]Electricity and CHPs'!F$100</f>
        <v>3.0001720920003958E-3</v>
      </c>
      <c r="K220" s="1">
        <f>'[1]Electricity and CHPs'!G$100</f>
        <v>9.7821551535605075E-4</v>
      </c>
      <c r="L220" s="1">
        <f>'[1]Electricity and CHPs'!H$100</f>
        <v>1.1328271672431552E-3</v>
      </c>
      <c r="M220" s="1">
        <f>'[1]Electricity and CHPs'!I$100</f>
        <v>6.5726840067902544E-5</v>
      </c>
      <c r="N220" s="1">
        <f>'[1]Electricity and CHPs'!J$100</f>
        <v>3.6912775287850373E-5</v>
      </c>
      <c r="O220" s="1">
        <f>'[1]Electricity and CHPs'!K$100</f>
        <v>3.0793677514495015E-5</v>
      </c>
      <c r="P220" s="1">
        <f>'[1]Electricity and CHPs'!L$100</f>
        <v>3.0932792012665448E-5</v>
      </c>
      <c r="Q220" s="1">
        <f>'[1]Electricity and CHPs'!M$100</f>
        <v>2.3410763199779888E-5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0.18408845878804858</v>
      </c>
      <c r="G221" s="1">
        <f t="shared" ref="G221:O221" si="218">G222</f>
        <v>0.18571288801838426</v>
      </c>
      <c r="H221" s="1">
        <f t="shared" si="218"/>
        <v>5.1433040534313301E-2</v>
      </c>
      <c r="I221" s="1">
        <f t="shared" si="218"/>
        <v>5.4576391863199854E-2</v>
      </c>
      <c r="J221" s="1">
        <f t="shared" si="218"/>
        <v>3.0001720920003958E-3</v>
      </c>
      <c r="K221" s="1">
        <f t="shared" si="218"/>
        <v>9.7821551535605075E-4</v>
      </c>
      <c r="L221" s="1">
        <f>L222</f>
        <v>1.1328271672431552E-3</v>
      </c>
      <c r="M221" s="1">
        <f t="shared" si="218"/>
        <v>6.5726840067902544E-5</v>
      </c>
      <c r="N221" s="1">
        <f t="shared" si="218"/>
        <v>3.6912775287850373E-5</v>
      </c>
      <c r="O221" s="1">
        <f t="shared" si="218"/>
        <v>3.0793677514495015E-5</v>
      </c>
      <c r="P221" s="1">
        <f>P222</f>
        <v>3.0932792012665448E-5</v>
      </c>
      <c r="Q221" s="1">
        <f>Q222</f>
        <v>2.3410763199779888E-5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0.18408845878804858</v>
      </c>
      <c r="G222" s="1">
        <f t="shared" ref="G222:K222" si="219">G220-G224</f>
        <v>0.18571288801838426</v>
      </c>
      <c r="H222" s="1">
        <f t="shared" si="219"/>
        <v>5.1433040534313301E-2</v>
      </c>
      <c r="I222" s="1">
        <f t="shared" si="219"/>
        <v>5.4576391863199854E-2</v>
      </c>
      <c r="J222" s="1">
        <f t="shared" si="219"/>
        <v>3.0001720920003958E-3</v>
      </c>
      <c r="K222" s="1">
        <f t="shared" si="219"/>
        <v>9.7821551535605075E-4</v>
      </c>
      <c r="L222" s="1">
        <f>L220-L224</f>
        <v>1.1328271672431552E-3</v>
      </c>
      <c r="M222" s="1">
        <f t="shared" ref="M222:O222" si="220">M220-M224</f>
        <v>6.5726840067902544E-5</v>
      </c>
      <c r="N222" s="1">
        <f t="shared" si="220"/>
        <v>3.6912775287850373E-5</v>
      </c>
      <c r="O222" s="1">
        <f t="shared" si="220"/>
        <v>3.0793677514495015E-5</v>
      </c>
      <c r="P222" s="1">
        <f>P220-P224</f>
        <v>3.0932792012665448E-5</v>
      </c>
      <c r="Q222" s="1">
        <f>Q220-Q224</f>
        <v>2.3410763199779888E-5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1.204406972736233</v>
      </c>
      <c r="G225" s="1">
        <f t="shared" ref="G225:O225" si="222">+G226</f>
        <v>1.0869830822853093</v>
      </c>
      <c r="H225" s="1">
        <f t="shared" si="222"/>
        <v>1.6967450032011024</v>
      </c>
      <c r="I225" s="1">
        <f t="shared" si="222"/>
        <v>3.587879105578009</v>
      </c>
      <c r="J225" s="1">
        <f t="shared" si="222"/>
        <v>4.0089174415761546</v>
      </c>
      <c r="K225" s="1">
        <f t="shared" si="222"/>
        <v>3.1020452550077078</v>
      </c>
      <c r="L225" s="1">
        <f t="shared" si="222"/>
        <v>2.4003150752667666</v>
      </c>
      <c r="M225" s="1">
        <f t="shared" si="222"/>
        <v>1.8573322275985504</v>
      </c>
      <c r="N225" s="1">
        <f t="shared" si="222"/>
        <v>1.4371936167667922</v>
      </c>
      <c r="O225" s="1">
        <f t="shared" si="222"/>
        <v>1.1121163588558123</v>
      </c>
      <c r="P225" s="1">
        <f>+P226</f>
        <v>0.86058160583299503</v>
      </c>
      <c r="Q225" s="1">
        <f>+Q226</f>
        <v>1.154584726274785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1.204406972736233</v>
      </c>
      <c r="G226" s="1">
        <f>'[1]Electricity and CHPs'!C$101</f>
        <v>1.0869830822853093</v>
      </c>
      <c r="H226" s="1">
        <f>'[1]Electricity and CHPs'!D$101</f>
        <v>1.6967450032011024</v>
      </c>
      <c r="I226" s="1">
        <f>'[1]Electricity and CHPs'!E$101</f>
        <v>3.587879105578009</v>
      </c>
      <c r="J226" s="1">
        <f>'[1]Electricity and CHPs'!F$101</f>
        <v>4.0089174415761546</v>
      </c>
      <c r="K226" s="1">
        <f>'[1]Electricity and CHPs'!G$101</f>
        <v>3.1020452550077078</v>
      </c>
      <c r="L226" s="1">
        <f>'[1]Electricity and CHPs'!H$101</f>
        <v>2.4003150752667666</v>
      </c>
      <c r="M226" s="1">
        <f>'[1]Electricity and CHPs'!I$101</f>
        <v>1.8573322275985504</v>
      </c>
      <c r="N226" s="1">
        <f>'[1]Electricity and CHPs'!J$101</f>
        <v>1.4371936167667922</v>
      </c>
      <c r="O226" s="1">
        <f>'[1]Electricity and CHPs'!K$101</f>
        <v>1.1121163588558123</v>
      </c>
      <c r="P226" s="1">
        <f>'[1]Electricity and CHPs'!L$101</f>
        <v>0.86058160583299503</v>
      </c>
      <c r="Q226" s="1">
        <f>'[1]Electricity and CHPs'!M$101</f>
        <v>1.154584726274785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2.955019152189791E-4</v>
      </c>
      <c r="J227" s="1">
        <f t="shared" si="223"/>
        <v>5.1598819284546073E-4</v>
      </c>
      <c r="K227" s="1">
        <f t="shared" si="223"/>
        <v>5.4827735723183061E-4</v>
      </c>
      <c r="L227" s="1">
        <f t="shared" si="223"/>
        <v>5.8721443894643168E-4</v>
      </c>
      <c r="M227" s="1">
        <f t="shared" si="223"/>
        <v>1.0666464087842661E-3</v>
      </c>
      <c r="N227" s="1">
        <f t="shared" si="223"/>
        <v>1.0746814849757575E-3</v>
      </c>
      <c r="O227" s="1">
        <f t="shared" si="223"/>
        <v>1.1123047434788073E-3</v>
      </c>
      <c r="P227" s="1">
        <f>+P228</f>
        <v>1.1397237857885562E-3</v>
      </c>
      <c r="Q227" s="1">
        <f>+Q228</f>
        <v>2.7595995902037181E-3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2.955019152189791E-4</v>
      </c>
      <c r="J228" s="1">
        <f>'[1]Electricity and CHPs'!F$102</f>
        <v>5.1598819284546073E-4</v>
      </c>
      <c r="K228" s="1">
        <f>'[1]Electricity and CHPs'!G$102</f>
        <v>5.4827735723183061E-4</v>
      </c>
      <c r="L228" s="1">
        <f>'[1]Electricity and CHPs'!H$102</f>
        <v>5.8721443894643168E-4</v>
      </c>
      <c r="M228" s="1">
        <f>'[1]Electricity and CHPs'!I$102</f>
        <v>1.0666464087842661E-3</v>
      </c>
      <c r="N228" s="1">
        <f>'[1]Electricity and CHPs'!J$102</f>
        <v>1.0746814849757575E-3</v>
      </c>
      <c r="O228" s="1">
        <f>'[1]Electricity and CHPs'!K$102</f>
        <v>1.1123047434788073E-3</v>
      </c>
      <c r="P228" s="1">
        <f>'[1]Electricity and CHPs'!L$102</f>
        <v>1.1397237857885562E-3</v>
      </c>
      <c r="Q228" s="1">
        <f>'[1]Electricity and CHPs'!M$102</f>
        <v>2.7595995902037181E-3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4.1360259212355564E-3</v>
      </c>
      <c r="L229" s="1">
        <f t="shared" si="224"/>
        <v>4.1579277178273692E-3</v>
      </c>
      <c r="M229" s="1">
        <f t="shared" si="224"/>
        <v>4.5140760058097595E-3</v>
      </c>
      <c r="N229" s="1">
        <f t="shared" si="224"/>
        <v>4.5210986836002201E-3</v>
      </c>
      <c r="O229" s="1">
        <f t="shared" si="224"/>
        <v>4.6451800230518595E-3</v>
      </c>
      <c r="P229" s="1">
        <f>+P230</f>
        <v>4.7684362528431614E-3</v>
      </c>
      <c r="Q229" s="1">
        <f>+Q230</f>
        <v>8.4368376132270273E-3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4.1360259212355564E-3</v>
      </c>
      <c r="L230" s="1">
        <f>'[1]Electricity and CHPs'!H$90</f>
        <v>4.1579277178273692E-3</v>
      </c>
      <c r="M230" s="1">
        <f>'[1]Electricity and CHPs'!I$90</f>
        <v>4.5140760058097595E-3</v>
      </c>
      <c r="N230" s="1">
        <f>'[1]Electricity and CHPs'!J$90</f>
        <v>4.5210986836002201E-3</v>
      </c>
      <c r="O230" s="1">
        <f>'[1]Electricity and CHPs'!K$90</f>
        <v>4.6451800230518595E-3</v>
      </c>
      <c r="P230" s="1">
        <f>'[1]Electricity and CHPs'!L$90</f>
        <v>4.7684362528431614E-3</v>
      </c>
      <c r="Q230" s="1">
        <f>'[1]Electricity and CHPs'!M$90</f>
        <v>8.4368376132270273E-3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3.720003092059494</v>
      </c>
      <c r="H231" s="1">
        <f t="shared" si="225"/>
        <v>3.8327826316659994</v>
      </c>
      <c r="I231" s="1">
        <f t="shared" si="225"/>
        <v>4.4708775268129486</v>
      </c>
      <c r="J231" s="1">
        <f t="shared" si="225"/>
        <v>5.9012626725266975</v>
      </c>
      <c r="K231" s="1">
        <f t="shared" si="225"/>
        <v>6.2029493278195096</v>
      </c>
      <c r="L231" s="1">
        <f t="shared" si="225"/>
        <v>6.6636521607922941</v>
      </c>
      <c r="M231" s="1">
        <f t="shared" si="225"/>
        <v>8.4565700190805213</v>
      </c>
      <c r="N231" s="1">
        <f t="shared" si="225"/>
        <v>8.8950339358264561</v>
      </c>
      <c r="O231" s="1">
        <f t="shared" si="225"/>
        <v>9.3667670148022673</v>
      </c>
      <c r="P231" s="1">
        <f>+P232</f>
        <v>9.8537381894654015</v>
      </c>
      <c r="Q231" s="1">
        <f>+Q232</f>
        <v>12.682845399716911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3.720003092059494</v>
      </c>
      <c r="H232" s="1">
        <f>'[1]Electricity and CHPs'!D$123</f>
        <v>3.8327826316659994</v>
      </c>
      <c r="I232" s="1">
        <f>'[1]Electricity and CHPs'!E$123</f>
        <v>4.4708775268129486</v>
      </c>
      <c r="J232" s="1">
        <f>'[1]Electricity and CHPs'!F$123</f>
        <v>5.9012626725266975</v>
      </c>
      <c r="K232" s="1">
        <f>'[1]Electricity and CHPs'!G$123</f>
        <v>6.2029493278195096</v>
      </c>
      <c r="L232" s="1">
        <f>'[1]Electricity and CHPs'!H$123</f>
        <v>6.6636521607922941</v>
      </c>
      <c r="M232" s="1">
        <f>'[1]Electricity and CHPs'!I$123</f>
        <v>8.4565700190805213</v>
      </c>
      <c r="N232" s="1">
        <f>'[1]Electricity and CHPs'!J$123</f>
        <v>8.8950339358264561</v>
      </c>
      <c r="O232" s="1">
        <f>'[1]Electricity and CHPs'!K$123</f>
        <v>9.3667670148022673</v>
      </c>
      <c r="P232" s="1">
        <f>'[1]Electricity and CHPs'!L$123</f>
        <v>9.8537381894654015</v>
      </c>
      <c r="Q232" s="1">
        <f>'[1]Electricity and CHPs'!M$123</f>
        <v>12.682845399716911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6.5735199411750749</v>
      </c>
      <c r="G233" s="1">
        <f t="shared" ref="G233:K233" si="226">SUM(G234,G240,G273,G282,G288)</f>
        <v>8.3007095580878705</v>
      </c>
      <c r="H233" s="1">
        <f t="shared" si="226"/>
        <v>9.0567225453322848</v>
      </c>
      <c r="I233" s="1">
        <f t="shared" si="226"/>
        <v>9.6830978717838754</v>
      </c>
      <c r="J233" s="1">
        <f t="shared" si="226"/>
        <v>9.4935720194582967</v>
      </c>
      <c r="K233" s="1">
        <f t="shared" si="226"/>
        <v>9.8013187336138099</v>
      </c>
      <c r="L233" s="1">
        <f t="shared" ref="L233:O233" si="227">SUM(L234,L240,L273,L282,L288)</f>
        <v>11.658017856274192</v>
      </c>
      <c r="M233" s="1">
        <f t="shared" si="227"/>
        <v>14.903913668177294</v>
      </c>
      <c r="N233" s="1">
        <f t="shared" si="227"/>
        <v>14.912540923429978</v>
      </c>
      <c r="O233" s="1">
        <f t="shared" si="227"/>
        <v>14.861461934415203</v>
      </c>
      <c r="P233" s="1">
        <f>SUM(P234,P240,P273,P282,P288)</f>
        <v>15.547477066036951</v>
      </c>
      <c r="Q233" s="1">
        <f>SUM(Q234,Q240,Q273,Q282,Q288)</f>
        <v>15.680488775327882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0.9299796165308013</v>
      </c>
      <c r="G234" s="1">
        <f t="shared" ref="G234:O234" si="228">+G235</f>
        <v>2.0684693436587751</v>
      </c>
      <c r="H234" s="1">
        <f t="shared" si="228"/>
        <v>9.3243985823875192E-2</v>
      </c>
      <c r="I234" s="1">
        <f t="shared" si="228"/>
        <v>1.2965217208831747</v>
      </c>
      <c r="J234" s="1">
        <f t="shared" si="228"/>
        <v>0.83331390431202812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1.3033733042116032E-2</v>
      </c>
      <c r="O234" s="1">
        <f t="shared" si="228"/>
        <v>1.3529250894855512E-2</v>
      </c>
      <c r="P234" s="1">
        <f>+P235</f>
        <v>1.8250900080339645E-2</v>
      </c>
      <c r="Q234" s="1">
        <f>+Q235</f>
        <v>2.7887085578237814E-2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0.9299796165308013</v>
      </c>
      <c r="G235" s="1">
        <f>'[1]Electricity and CHPs'!C$104</f>
        <v>2.0684693436587751</v>
      </c>
      <c r="H235" s="1">
        <f>'[1]Electricity and CHPs'!D$104</f>
        <v>9.3243985823875192E-2</v>
      </c>
      <c r="I235" s="1">
        <f>'[1]Electricity and CHPs'!E$104</f>
        <v>1.2965217208831747</v>
      </c>
      <c r="J235" s="1">
        <f>'[1]Electricity and CHPs'!F$104</f>
        <v>0.83331390431202812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1.3033733042116032E-2</v>
      </c>
      <c r="O235" s="1">
        <f>'[1]Electricity and CHPs'!K$104</f>
        <v>1.3529250894855512E-2</v>
      </c>
      <c r="P235" s="1">
        <f>'[1]Electricity and CHPs'!L$104</f>
        <v>1.8250900080339645E-2</v>
      </c>
      <c r="Q235" s="1">
        <f>'[1]Electricity and CHPs'!M$104</f>
        <v>2.7887085578237814E-2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0.9299796165308013</v>
      </c>
      <c r="G236" s="1">
        <f t="shared" ref="G236:O236" si="229">G237</f>
        <v>2.0684693436587751</v>
      </c>
      <c r="H236" s="1">
        <f t="shared" si="229"/>
        <v>9.3243985823875192E-2</v>
      </c>
      <c r="I236" s="1">
        <f t="shared" si="229"/>
        <v>1.2965217208831747</v>
      </c>
      <c r="J236" s="1">
        <f t="shared" si="229"/>
        <v>0.83331390431202812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1.3033733042116032E-2</v>
      </c>
      <c r="O236" s="1">
        <f t="shared" si="229"/>
        <v>1.3529250894855512E-2</v>
      </c>
      <c r="P236" s="1">
        <f>P237</f>
        <v>1.8250900080339645E-2</v>
      </c>
      <c r="Q236" s="1">
        <f>Q237</f>
        <v>2.7887085578237814E-2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0.9299796165308013</v>
      </c>
      <c r="G237" s="1">
        <f t="shared" ref="G237:K237" si="230">G235-G239</f>
        <v>2.0684693436587751</v>
      </c>
      <c r="H237" s="1">
        <f t="shared" si="230"/>
        <v>9.3243985823875192E-2</v>
      </c>
      <c r="I237" s="1">
        <f t="shared" si="230"/>
        <v>1.2965217208831747</v>
      </c>
      <c r="J237" s="1">
        <f t="shared" si="230"/>
        <v>0.83331390431202812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1.3033733042116032E-2</v>
      </c>
      <c r="O237" s="1">
        <f t="shared" si="231"/>
        <v>1.3529250894855512E-2</v>
      </c>
      <c r="P237" s="1">
        <f>P235-P239</f>
        <v>1.8250900080339645E-2</v>
      </c>
      <c r="Q237" s="1">
        <f>Q235-Q239</f>
        <v>2.7887085578237814E-2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3.0479059415108187</v>
      </c>
      <c r="G240" s="1">
        <f t="shared" ref="G240:K240" si="235">SUM(G241:G250)</f>
        <v>2.5471025851524831</v>
      </c>
      <c r="H240" s="1">
        <f t="shared" si="235"/>
        <v>3.0118945811584834</v>
      </c>
      <c r="I240" s="1">
        <f t="shared" si="235"/>
        <v>2.8173680620230845</v>
      </c>
      <c r="J240" s="1">
        <f t="shared" si="235"/>
        <v>3.0246277313647418</v>
      </c>
      <c r="K240" s="1">
        <f t="shared" si="235"/>
        <v>2.0538052214871585</v>
      </c>
      <c r="L240" s="1">
        <f t="shared" ref="L240:O240" si="236">SUM(L241:L250)</f>
        <v>1.1614708817656709</v>
      </c>
      <c r="M240" s="1">
        <f t="shared" si="236"/>
        <v>1.2800490763339596</v>
      </c>
      <c r="N240" s="1">
        <f t="shared" si="236"/>
        <v>1.9682605185488948</v>
      </c>
      <c r="O240" s="1">
        <f t="shared" si="236"/>
        <v>2.0676884459708469</v>
      </c>
      <c r="P240" s="1">
        <f>SUM(P241:P250)</f>
        <v>2.3806082976351086</v>
      </c>
      <c r="Q240" s="1">
        <f>SUM(Q241:Q250)</f>
        <v>2.5796444687897546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0.80658494167797934</v>
      </c>
      <c r="G241" s="1">
        <f>'[1]Electricity and CHPs_IN'!C$39*0.75-G88-G242</f>
        <v>0.10133879052763375</v>
      </c>
      <c r="H241" s="1">
        <f>'[1]Electricity and CHPs_IN'!D$39*0.75-H88-H242</f>
        <v>7.1192828967530125E-2</v>
      </c>
      <c r="I241" s="1">
        <f>'[1]Electricity and CHPs_IN'!E$39*0.75-I88-I242</f>
        <v>0.16876807181380457</v>
      </c>
      <c r="J241" s="1">
        <f>'[1]Electricity and CHPs'!F$103-J242</f>
        <v>0.59092863974294085</v>
      </c>
      <c r="K241" s="1">
        <f>'[1]Electricity and CHPs'!G$103-K242</f>
        <v>0.35084697647170821</v>
      </c>
      <c r="L241" s="1">
        <f>'[1]Electricity and CHPs'!H$103-L242</f>
        <v>0.10432848500740491</v>
      </c>
      <c r="M241" s="1">
        <f>'[1]Electricity and CHPs'!I$103-M242</f>
        <v>0.1362371362112304</v>
      </c>
      <c r="N241" s="1">
        <f>'[1]Electricity and CHPs'!J$103-N242</f>
        <v>0.46173456059560858</v>
      </c>
      <c r="O241" s="1">
        <f>'[1]Electricity and CHPs'!K$103-O242</f>
        <v>0.3910250178150822</v>
      </c>
      <c r="P241" s="1">
        <f>'[1]Electricity and CHPs'!L$103-P242</f>
        <v>0.46509345690952408</v>
      </c>
      <c r="Q241" s="1">
        <f>'[1]Electricity and CHPs'!M$103-Q242</f>
        <v>0.46510527784799416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7.4471448622715885E-3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8.3552812893524613E-3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7.8830283659917469E-2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0.26699175631395555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0.2261495924827886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0.26897189307500702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0.2689824876958955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'[1]Electricity and CHPs'!F$107</f>
        <v>3.3325939289113819E-3</v>
      </c>
      <c r="K243" s="1">
        <f>'[1]Electricity and CHPs'!G$107</f>
        <v>5.7588193961255968E-3</v>
      </c>
      <c r="L243" s="1">
        <f>'[1]Electricity and CHPs'!H$107</f>
        <v>4.7313355164682654E-3</v>
      </c>
      <c r="M243" s="1">
        <f>'[1]Electricity and CHPs'!I$107</f>
        <v>4.5337212792990259E-3</v>
      </c>
      <c r="N243" s="1">
        <f>'[1]Electricity and CHPs'!J$107</f>
        <v>4.3527767076932782E-3</v>
      </c>
      <c r="O243" s="1">
        <f>'[1]Electricity and CHPs'!K$107</f>
        <v>5.1594036577994155E-3</v>
      </c>
      <c r="P243" s="1">
        <f>'[1]Electricity and CHPs'!L$107</f>
        <v>2.4146121968769522E-3</v>
      </c>
      <c r="Q243" s="1">
        <f>'[1]Electricity and CHPs'!M$107</f>
        <v>2.4213750839962695E-3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5.4191623943006723E-2</v>
      </c>
      <c r="G244" s="1">
        <f>'[1]Electricity and CHPs'!C$109</f>
        <v>2.909962553305841E-2</v>
      </c>
      <c r="H244" s="1">
        <f>'[1]Electricity and CHPs'!D$109</f>
        <v>5.2852098726662217E-2</v>
      </c>
      <c r="I244" s="1">
        <f>'[1]Electricity and CHPs'!E$109</f>
        <v>4.1756145177119827E-2</v>
      </c>
      <c r="J244" s="1">
        <f>'[1]Electricity and CHPs'!F$109</f>
        <v>3.286621487861606E-2</v>
      </c>
      <c r="K244" s="1">
        <f>'[1]Electricity and CHPs'!G$109</f>
        <v>1.7707147361703257E-2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4.2706601172923186E-2</v>
      </c>
      <c r="O244" s="1">
        <f>'[1]Electricity and CHPs'!K$109</f>
        <v>6.9745908113804822E-2</v>
      </c>
      <c r="P244" s="1">
        <f>'[1]Electricity and CHPs'!L$109</f>
        <v>0.10776694005414283</v>
      </c>
      <c r="Q244" s="1">
        <f>'[1]Electricity and CHPs'!M$109</f>
        <v>0.13725187757557489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7.0114716515817688E-2</v>
      </c>
      <c r="G246" s="1">
        <f>'[1]Electricity and CHPs'!C$112</f>
        <v>8.6608147220652659E-2</v>
      </c>
      <c r="H246" s="1">
        <f>'[1]Electricity and CHPs'!D$112</f>
        <v>0.34671437639693681</v>
      </c>
      <c r="I246" s="1">
        <f>'[1]Electricity and CHPs'!E$112</f>
        <v>0.33097102893231167</v>
      </c>
      <c r="J246" s="1">
        <f>'[1]Electricity and CHPs'!F$112</f>
        <v>0.32343410790555288</v>
      </c>
      <c r="K246" s="1">
        <f>'[1]Electricity and CHPs'!G$112</f>
        <v>0.15024955690367775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9.9774805174696973E-2</v>
      </c>
      <c r="O246" s="1">
        <f>'[1]Electricity and CHPs'!K$112</f>
        <v>0.27729253440764789</v>
      </c>
      <c r="P246" s="1">
        <f>'[1]Electricity and CHPs'!L$112</f>
        <v>0.34538300171647301</v>
      </c>
      <c r="Q246" s="1">
        <f>'[1]Electricity and CHPs'!M$112</f>
        <v>0.49489499742396903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1.4243820985169193</v>
      </c>
      <c r="G248" s="1">
        <f>'[1]Electricity and CHPs'!C$115</f>
        <v>1.5797173546221139</v>
      </c>
      <c r="H248" s="1">
        <f>'[1]Electricity and CHPs'!D$115</f>
        <v>1.5223059246718369</v>
      </c>
      <c r="I248" s="1">
        <f>'[1]Electricity and CHPs'!E$115</f>
        <v>1.3591209164607316</v>
      </c>
      <c r="J248" s="1">
        <f>'[1]Electricity and CHPs'!F$115</f>
        <v>1.1959923045075209</v>
      </c>
      <c r="K248" s="1">
        <f>'[1]Electricity and CHPs'!G$115</f>
        <v>1.0327804039762467</v>
      </c>
      <c r="L248" s="1">
        <f>'[1]Electricity and CHPs'!H$115</f>
        <v>1.0440557799524453</v>
      </c>
      <c r="M248" s="1">
        <f>'[1]Electricity and CHPs'!I$115</f>
        <v>1.0604479351835128</v>
      </c>
      <c r="N248" s="1">
        <f>'[1]Electricity and CHPs'!J$115</f>
        <v>1.0604533184549139</v>
      </c>
      <c r="O248" s="1">
        <f>'[1]Electricity and CHPs'!K$115</f>
        <v>1.0605009740316282</v>
      </c>
      <c r="P248" s="1">
        <f>'[1]Electricity and CHPs'!L$115</f>
        <v>1.1557006802913974</v>
      </c>
      <c r="Q248" s="1">
        <f>'[1]Electricity and CHPs'!M$115</f>
        <v>1.1559664911594503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0.69263256085709546</v>
      </c>
      <c r="G249" s="1">
        <f>'[1]Electricity and CHPs'!C$116</f>
        <v>0.75033866724902432</v>
      </c>
      <c r="H249" s="1">
        <f>'[1]Electricity and CHPs'!D$116</f>
        <v>1.0188293523955174</v>
      </c>
      <c r="I249" s="1">
        <f>'[1]Electricity and CHPs'!E$116</f>
        <v>0.91675189963911685</v>
      </c>
      <c r="J249" s="1">
        <f>'[1]Electricity and CHPs'!F$116</f>
        <v>0.87807387040119944</v>
      </c>
      <c r="K249" s="1">
        <f>'[1]Electricity and CHPs'!G$116</f>
        <v>0.4890151725154252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2.9237007934395712E-2</v>
      </c>
      <c r="O249" s="1">
        <f>'[1]Electricity and CHPs'!K$116</f>
        <v>3.3863072319462978E-2</v>
      </c>
      <c r="P249" s="1">
        <f>'[1]Electricity and CHPs'!L$116</f>
        <v>3.1804925390633919E-2</v>
      </c>
      <c r="Q249" s="1">
        <f>'[1]Electricity and CHPs'!M$116</f>
        <v>4.8868596853840138E-2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3.0096921947075587E-3</v>
      </c>
      <c r="O250" s="1">
        <f>'[1]Electricity and CHPs'!K$118</f>
        <v>3.9519431426328867E-3</v>
      </c>
      <c r="P250" s="1">
        <f>'[1]Electricity and CHPs'!L$118</f>
        <v>3.4727880010532791E-3</v>
      </c>
      <c r="Q250" s="1">
        <f>'[1]Electricity and CHPs'!M$118</f>
        <v>6.1533651490346102E-3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1.5820706208059396</v>
      </c>
      <c r="G251" s="1">
        <f t="shared" ref="G251:K251" si="237">SUM(G252:G261)</f>
        <v>0.92915136362720174</v>
      </c>
      <c r="H251" s="1">
        <f t="shared" si="237"/>
        <v>1.4427707680496809</v>
      </c>
      <c r="I251" s="1">
        <f t="shared" si="237"/>
        <v>1.4370939310542765</v>
      </c>
      <c r="J251" s="1">
        <f t="shared" si="237"/>
        <v>1.7249362131525405</v>
      </c>
      <c r="K251" s="1">
        <f t="shared" si="237"/>
        <v>0.88405618774084582</v>
      </c>
      <c r="L251" s="1">
        <f t="shared" ref="L251:O251" si="238">SUM(L252:L261)</f>
        <v>5.250768936333023E-2</v>
      </c>
      <c r="M251" s="1">
        <f t="shared" si="238"/>
        <v>2.2196221997425089E-2</v>
      </c>
      <c r="N251" s="1">
        <f t="shared" si="238"/>
        <v>5.3439952863875491E-2</v>
      </c>
      <c r="O251" s="1">
        <f t="shared" si="238"/>
        <v>8.3408807532519225E-2</v>
      </c>
      <c r="P251" s="1">
        <f>SUM(P252:P261)</f>
        <v>0.1244092722849396</v>
      </c>
      <c r="Q251" s="1">
        <f>SUM(Q252:Q261)</f>
        <v>0.15920825308721395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0.7859905137334029</v>
      </c>
      <c r="G252" s="1">
        <f t="shared" si="239"/>
        <v>9.7333587939377089E-2</v>
      </c>
      <c r="H252" s="1">
        <f t="shared" si="239"/>
        <v>6.8955232762967666E-2</v>
      </c>
      <c r="I252" s="1">
        <f t="shared" si="239"/>
        <v>0.16631993588838492</v>
      </c>
      <c r="J252" s="1">
        <f t="shared" si="239"/>
        <v>0.55741794953268076</v>
      </c>
      <c r="K252" s="1">
        <f t="shared" si="239"/>
        <v>0.30378149010728217</v>
      </c>
      <c r="L252" s="1">
        <f t="shared" ref="L252:O252" si="240">L241-L263</f>
        <v>4.6655392687302726E-2</v>
      </c>
      <c r="M252" s="1">
        <f t="shared" si="240"/>
        <v>1.3770191283141955E-2</v>
      </c>
      <c r="N252" s="1">
        <f t="shared" si="240"/>
        <v>2.7180962159472966E-2</v>
      </c>
      <c r="O252" s="1">
        <f t="shared" si="240"/>
        <v>3.2382184409563752E-2</v>
      </c>
      <c r="P252" s="1">
        <f t="shared" ref="P252:Q261" si="241">P241-P263</f>
        <v>4.7237797936205195E-2</v>
      </c>
      <c r="Q252" s="1">
        <f t="shared" si="241"/>
        <v>5.2012182495844606E-2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6.4481238688630475E-3</v>
      </c>
      <c r="L253" s="1">
        <f t="shared" ref="L253:O253" si="242">L242-L264</f>
        <v>3.7364573015695943E-3</v>
      </c>
      <c r="M253" s="1">
        <f t="shared" si="242"/>
        <v>7.9677840792129195E-3</v>
      </c>
      <c r="N253" s="1">
        <f t="shared" si="242"/>
        <v>1.5717023252276474E-2</v>
      </c>
      <c r="O253" s="1">
        <f t="shared" si="242"/>
        <v>1.8728258996943609E-2</v>
      </c>
      <c r="P253" s="1">
        <f t="shared" si="241"/>
        <v>2.7318466314324941E-2</v>
      </c>
      <c r="Q253" s="1">
        <f t="shared" si="241"/>
        <v>3.0079998883172282E-2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0</v>
      </c>
      <c r="J254" s="1">
        <f t="shared" si="239"/>
        <v>3.1436074502784904E-3</v>
      </c>
      <c r="K254" s="1">
        <f t="shared" si="239"/>
        <v>4.9862842057435356E-3</v>
      </c>
      <c r="L254" s="1">
        <f t="shared" ref="L254:O254" si="243">L243-L265</f>
        <v>2.1158393744579113E-3</v>
      </c>
      <c r="M254" s="1">
        <f t="shared" si="243"/>
        <v>4.5824663507021326E-4</v>
      </c>
      <c r="N254" s="1">
        <f t="shared" si="243"/>
        <v>2.5623522490460758E-4</v>
      </c>
      <c r="O254" s="1">
        <f t="shared" si="243"/>
        <v>4.2726872470663212E-4</v>
      </c>
      <c r="P254" s="1">
        <f t="shared" si="241"/>
        <v>2.4524310405974739E-4</v>
      </c>
      <c r="Q254" s="1">
        <f t="shared" si="241"/>
        <v>2.7077956058126074E-4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5.2807956288398558E-2</v>
      </c>
      <c r="G255" s="1">
        <f t="shared" ref="G255:K255" si="244">G244-G266</f>
        <v>2.7949524028042683E-2</v>
      </c>
      <c r="H255" s="1">
        <f t="shared" si="244"/>
        <v>5.1190953113697785E-2</v>
      </c>
      <c r="I255" s="1">
        <f t="shared" si="244"/>
        <v>4.1150433930812962E-2</v>
      </c>
      <c r="J255" s="1">
        <f t="shared" si="244"/>
        <v>3.1002420384478407E-2</v>
      </c>
      <c r="K255" s="1">
        <f t="shared" si="244"/>
        <v>1.5331765618111885E-2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2.5140126156975653E-3</v>
      </c>
      <c r="O255" s="1">
        <f t="shared" si="245"/>
        <v>5.7759088433103484E-3</v>
      </c>
      <c r="P255" s="1">
        <f t="shared" si="241"/>
        <v>1.0945483886846075E-2</v>
      </c>
      <c r="Q255" s="1">
        <f t="shared" si="241"/>
        <v>1.5348717901866551E-2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6.8324486618721619E-2</v>
      </c>
      <c r="G257" s="1">
        <f t="shared" si="248"/>
        <v>8.3185142331743095E-2</v>
      </c>
      <c r="H257" s="1">
        <f t="shared" si="248"/>
        <v>0.33581711632251476</v>
      </c>
      <c r="I257" s="1">
        <f t="shared" si="248"/>
        <v>0.32616999010136366</v>
      </c>
      <c r="J257" s="1">
        <f t="shared" si="248"/>
        <v>0.30509263743939019</v>
      </c>
      <c r="K257" s="1">
        <f t="shared" si="248"/>
        <v>0.1300938510092553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5.873450755828083E-3</v>
      </c>
      <c r="O257" s="1">
        <f t="shared" si="249"/>
        <v>2.2963589477617841E-2</v>
      </c>
      <c r="P257" s="1">
        <f t="shared" si="241"/>
        <v>3.5079256014682259E-2</v>
      </c>
      <c r="Q257" s="1">
        <f t="shared" si="241"/>
        <v>5.534353220285021E-2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0.67494766416541663</v>
      </c>
      <c r="G260" s="1">
        <f t="shared" si="254"/>
        <v>0.72068310932803892</v>
      </c>
      <c r="H260" s="1">
        <f t="shared" si="254"/>
        <v>0.98680746585050061</v>
      </c>
      <c r="I260" s="1">
        <f t="shared" si="254"/>
        <v>0.90345357113371494</v>
      </c>
      <c r="J260" s="1">
        <f t="shared" si="254"/>
        <v>0.82827959834571274</v>
      </c>
      <c r="K260" s="1">
        <f t="shared" si="254"/>
        <v>0.42341467293158985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1.7210970850783172E-3</v>
      </c>
      <c r="O260" s="1">
        <f t="shared" si="255"/>
        <v>2.8043224923317116E-3</v>
      </c>
      <c r="P260" s="1">
        <f t="shared" si="241"/>
        <v>3.2303069773589876E-3</v>
      </c>
      <c r="Q260" s="1">
        <f t="shared" si="241"/>
        <v>5.4649183721120695E-3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1.7717177061747766E-4</v>
      </c>
      <c r="O261" s="1">
        <f t="shared" si="257"/>
        <v>3.2727458804533054E-4</v>
      </c>
      <c r="P261" s="1">
        <f t="shared" si="241"/>
        <v>3.5271805146238656E-4</v>
      </c>
      <c r="Q261" s="1">
        <f t="shared" si="241"/>
        <v>6.8812367078697687E-4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1.4658353207048789</v>
      </c>
      <c r="G262" s="1">
        <f t="shared" ref="G262:K262" si="258">SUM(G263:G272)</f>
        <v>1.6179512215252814</v>
      </c>
      <c r="H262" s="1">
        <f t="shared" si="258"/>
        <v>1.5691238131088026</v>
      </c>
      <c r="I262" s="1">
        <f t="shared" si="258"/>
        <v>1.3802741309688082</v>
      </c>
      <c r="J262" s="1">
        <f t="shared" si="258"/>
        <v>1.2996915182122011</v>
      </c>
      <c r="K262" s="1">
        <f t="shared" si="258"/>
        <v>1.1697490337463126</v>
      </c>
      <c r="L262" s="1">
        <f t="shared" ref="L262:O262" si="259">SUM(L263:L272)</f>
        <v>1.1089631924023406</v>
      </c>
      <c r="M262" s="1">
        <f t="shared" si="259"/>
        <v>1.2578528543365346</v>
      </c>
      <c r="N262" s="1">
        <f t="shared" si="259"/>
        <v>1.9148205656850192</v>
      </c>
      <c r="O262" s="1">
        <f t="shared" si="259"/>
        <v>1.9842796384383279</v>
      </c>
      <c r="P262" s="1">
        <f>SUM(P263:P272)</f>
        <v>2.2561990253501691</v>
      </c>
      <c r="Q262" s="1">
        <f>SUM(Q263:Q272)</f>
        <v>2.4204362157025412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2.0594427944576388E-2</v>
      </c>
      <c r="G263" s="1">
        <f t="shared" si="260"/>
        <v>4.0052025882566641E-3</v>
      </c>
      <c r="H263" s="1">
        <f t="shared" si="260"/>
        <v>2.2375962045624561E-3</v>
      </c>
      <c r="I263" s="1">
        <f t="shared" si="260"/>
        <v>2.4481359254196612E-3</v>
      </c>
      <c r="J263" s="1">
        <f t="shared" si="260"/>
        <v>3.3510690210260152E-2</v>
      </c>
      <c r="K263" s="1">
        <f t="shared" si="260"/>
        <v>4.7065486364426048E-2</v>
      </c>
      <c r="L263" s="1">
        <f t="shared" ref="L263:O263" si="261">L241*IFERROR(L120/L88,0)</f>
        <v>5.7673092320102183E-2</v>
      </c>
      <c r="M263" s="1">
        <f t="shared" si="261"/>
        <v>0.12246694492808845</v>
      </c>
      <c r="N263" s="1">
        <f t="shared" si="261"/>
        <v>0.43455359843613561</v>
      </c>
      <c r="O263" s="1">
        <f t="shared" si="261"/>
        <v>0.35864283340551845</v>
      </c>
      <c r="P263" s="1">
        <f t="shared" ref="P263:Q272" si="262">P241*IFERROR(P120/P88,0)</f>
        <v>0.41785565897331889</v>
      </c>
      <c r="Q263" s="1">
        <f t="shared" si="262"/>
        <v>0.41309309535214955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9.9902099340854096E-4</v>
      </c>
      <c r="L264" s="1">
        <f t="shared" ref="L264:O264" si="263">L242*IFERROR(L121/L89,0)</f>
        <v>4.618823987782867E-3</v>
      </c>
      <c r="M264" s="1">
        <f t="shared" si="263"/>
        <v>7.0862499580704549E-2</v>
      </c>
      <c r="N264" s="1">
        <f t="shared" si="263"/>
        <v>0.25127473306167908</v>
      </c>
      <c r="O264" s="1">
        <f t="shared" si="263"/>
        <v>0.20742133348584499</v>
      </c>
      <c r="P264" s="1">
        <f t="shared" si="262"/>
        <v>0.24165342676068208</v>
      </c>
      <c r="Q264" s="1">
        <f t="shared" si="262"/>
        <v>0.23890248881272322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0</v>
      </c>
      <c r="J265" s="1">
        <f t="shared" si="260"/>
        <v>1.8898647863289171E-4</v>
      </c>
      <c r="K265" s="1">
        <f t="shared" si="260"/>
        <v>7.7253519038206089E-4</v>
      </c>
      <c r="L265" s="1">
        <f t="shared" ref="L265:O265" si="264">L243*IFERROR(L122/L90,0)</f>
        <v>2.6154961420103541E-3</v>
      </c>
      <c r="M265" s="1">
        <f t="shared" si="264"/>
        <v>4.0754746442288126E-3</v>
      </c>
      <c r="N265" s="1">
        <f t="shared" si="264"/>
        <v>4.0965414827886706E-3</v>
      </c>
      <c r="O265" s="1">
        <f t="shared" si="264"/>
        <v>4.7321349330927834E-3</v>
      </c>
      <c r="P265" s="1">
        <f t="shared" si="262"/>
        <v>2.1693690928172049E-3</v>
      </c>
      <c r="Q265" s="1">
        <f t="shared" si="262"/>
        <v>2.1505955234150088E-3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1.3836676546081642E-3</v>
      </c>
      <c r="G266" s="1">
        <f t="shared" si="260"/>
        <v>1.1501015050157286E-3</v>
      </c>
      <c r="H266" s="1">
        <f t="shared" si="260"/>
        <v>1.6611456129644292E-3</v>
      </c>
      <c r="I266" s="1">
        <f t="shared" si="260"/>
        <v>6.0571124630686443E-4</v>
      </c>
      <c r="J266" s="1">
        <f t="shared" si="260"/>
        <v>1.8637944941376529E-3</v>
      </c>
      <c r="K266" s="1">
        <f t="shared" si="260"/>
        <v>2.3753817435913718E-3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4.0192588557225621E-2</v>
      </c>
      <c r="O266" s="1">
        <f t="shared" si="265"/>
        <v>6.3969999270494474E-2</v>
      </c>
      <c r="P266" s="1">
        <f t="shared" si="262"/>
        <v>9.682145616729676E-2</v>
      </c>
      <c r="Q266" s="1">
        <f t="shared" si="262"/>
        <v>0.12190315967370834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1.7902298970960686E-3</v>
      </c>
      <c r="G268" s="1">
        <f t="shared" si="260"/>
        <v>3.4230048889095609E-3</v>
      </c>
      <c r="H268" s="1">
        <f t="shared" si="260"/>
        <v>1.0897260074422065E-2</v>
      </c>
      <c r="I268" s="1">
        <f t="shared" si="260"/>
        <v>4.8010388309480349E-3</v>
      </c>
      <c r="J268" s="1">
        <f t="shared" si="260"/>
        <v>1.834147046616268E-2</v>
      </c>
      <c r="K268" s="1">
        <f t="shared" si="260"/>
        <v>2.0155705894422442E-2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9.390135441886889E-2</v>
      </c>
      <c r="O268" s="1">
        <f t="shared" si="267"/>
        <v>0.25432894493003005</v>
      </c>
      <c r="P268" s="1">
        <f t="shared" si="262"/>
        <v>0.31030374570179076</v>
      </c>
      <c r="Q268" s="1">
        <f t="shared" si="262"/>
        <v>0.43955146522111882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1.4243820985169193</v>
      </c>
      <c r="G270" s="1">
        <f t="shared" si="260"/>
        <v>1.5797173546221139</v>
      </c>
      <c r="H270" s="1">
        <f t="shared" si="260"/>
        <v>1.5223059246718369</v>
      </c>
      <c r="I270" s="1">
        <f t="shared" si="260"/>
        <v>1.3591209164607316</v>
      </c>
      <c r="J270" s="1">
        <f t="shared" si="260"/>
        <v>1.1959923045075209</v>
      </c>
      <c r="K270" s="1">
        <f t="shared" si="260"/>
        <v>1.0327804039762467</v>
      </c>
      <c r="L270" s="1">
        <f t="shared" ref="L270:O270" si="269">L248*IFERROR(L127/L95,0)</f>
        <v>1.0440557799524453</v>
      </c>
      <c r="M270" s="1">
        <f t="shared" si="269"/>
        <v>1.0604479351835128</v>
      </c>
      <c r="N270" s="1">
        <f t="shared" si="269"/>
        <v>1.0604533184549139</v>
      </c>
      <c r="O270" s="1">
        <f t="shared" si="269"/>
        <v>1.0605009740316282</v>
      </c>
      <c r="P270" s="1">
        <f t="shared" si="262"/>
        <v>1.1557006802913974</v>
      </c>
      <c r="Q270" s="1">
        <f t="shared" si="262"/>
        <v>1.1559664911594503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1.7684896691678848E-2</v>
      </c>
      <c r="G271" s="1">
        <f t="shared" si="260"/>
        <v>2.9655557920985384E-2</v>
      </c>
      <c r="H271" s="1">
        <f t="shared" si="260"/>
        <v>3.2021886545016795E-2</v>
      </c>
      <c r="I271" s="1">
        <f t="shared" si="260"/>
        <v>1.3298328505401958E-2</v>
      </c>
      <c r="J271" s="1">
        <f t="shared" si="260"/>
        <v>4.9794272055486755E-2</v>
      </c>
      <c r="K271" s="1">
        <f t="shared" si="260"/>
        <v>6.5600499583835375E-2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2.7515910849317395E-2</v>
      </c>
      <c r="O271" s="1">
        <f t="shared" si="270"/>
        <v>3.1058749827131266E-2</v>
      </c>
      <c r="P271" s="1">
        <f t="shared" si="262"/>
        <v>2.8574618413274931E-2</v>
      </c>
      <c r="Q271" s="1">
        <f t="shared" si="262"/>
        <v>4.3403678481728068E-2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2.832520424090081E-3</v>
      </c>
      <c r="O272" s="1">
        <f t="shared" si="271"/>
        <v>3.6246685545875562E-3</v>
      </c>
      <c r="P272" s="1">
        <f t="shared" si="262"/>
        <v>3.1200699495908925E-3</v>
      </c>
      <c r="Q272" s="1">
        <f t="shared" si="262"/>
        <v>5.4652414782476334E-3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1.9352017140458042</v>
      </c>
      <c r="G273" s="1">
        <f t="shared" ref="G273:K273" si="272">SUM(G274:G275)</f>
        <v>1.9672809560874751</v>
      </c>
      <c r="H273" s="1">
        <f t="shared" si="272"/>
        <v>2.550484023518548</v>
      </c>
      <c r="I273" s="1">
        <f t="shared" si="272"/>
        <v>2.2435265149271366</v>
      </c>
      <c r="J273" s="1">
        <f t="shared" si="272"/>
        <v>1.9428543095440678</v>
      </c>
      <c r="K273" s="1">
        <f t="shared" si="272"/>
        <v>1.6448917994132941</v>
      </c>
      <c r="L273" s="1">
        <f t="shared" ref="L273:O273" si="273">SUM(L274:L275)</f>
        <v>1.2416454598119673</v>
      </c>
      <c r="M273" s="1">
        <f t="shared" si="273"/>
        <v>2.205042447717271</v>
      </c>
      <c r="N273" s="1">
        <f t="shared" si="273"/>
        <v>2.0103251667977968</v>
      </c>
      <c r="O273" s="1">
        <f t="shared" si="273"/>
        <v>2.0102993239764131</v>
      </c>
      <c r="P273" s="1">
        <f>SUM(P274:P275)</f>
        <v>2.0111773966445248</v>
      </c>
      <c r="Q273" s="1">
        <f>SUM(Q274:Q275)</f>
        <v>2.0115679386505638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1.9352017140458042</v>
      </c>
      <c r="G274" s="1">
        <f>'[1]Electricity and CHPs'!C$106-G275</f>
        <v>1.9672809560874751</v>
      </c>
      <c r="H274" s="1">
        <f>'[1]Electricity and CHPs'!D$106-H275</f>
        <v>2.550484023518548</v>
      </c>
      <c r="I274" s="1">
        <f>'[1]Electricity and CHPs'!E$106-I275</f>
        <v>2.2435265149271366</v>
      </c>
      <c r="J274" s="1">
        <f>'[1]Electricity and CHPs'!F$106-J275</f>
        <v>1.9428543095440678</v>
      </c>
      <c r="K274" s="1">
        <f>'[1]Electricity and CHPs'!G$106-K275</f>
        <v>1.5126849083340974</v>
      </c>
      <c r="L274" s="1">
        <f>'[1]Electricity and CHPs'!H$106-L275</f>
        <v>1.0065819626805972E-2</v>
      </c>
      <c r="M274" s="1">
        <f>'[1]Electricity and CHPs'!I$106-M275</f>
        <v>2.8699866749026803E-3</v>
      </c>
      <c r="N274" s="1">
        <f>'[1]Electricity and CHPs'!J$106-N275</f>
        <v>4.6514301574345218E-3</v>
      </c>
      <c r="O274" s="1">
        <f>'[1]Electricity and CHPs'!K$106-O275</f>
        <v>3.7070242312164936E-3</v>
      </c>
      <c r="P274" s="1">
        <f>'[1]Electricity and CHPs'!L$106-P275</f>
        <v>2.0313774852187549E-3</v>
      </c>
      <c r="Q274" s="1">
        <f>'[1]Electricity and CHPs'!M$106-Q275</f>
        <v>1.127248810614212E-3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0.13220689107919661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1.2315796401851613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2.2021724610423683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2.0056737366403623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2.0065922997451966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2.009146019159306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2.0104406898399496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1.9352017140458042</v>
      </c>
      <c r="G279" s="1">
        <f t="shared" ref="G279:K279" si="276">SUM(G280:G281)</f>
        <v>1.9672809560874751</v>
      </c>
      <c r="H279" s="1">
        <f t="shared" si="276"/>
        <v>2.550484023518548</v>
      </c>
      <c r="I279" s="1">
        <f t="shared" si="276"/>
        <v>2.2435265149271366</v>
      </c>
      <c r="J279" s="1">
        <f t="shared" si="276"/>
        <v>1.9428543095440678</v>
      </c>
      <c r="K279" s="1">
        <f t="shared" si="276"/>
        <v>1.6448917994132941</v>
      </c>
      <c r="L279" s="1">
        <f t="shared" ref="L279:O279" si="277">SUM(L280:L281)</f>
        <v>1.2416454598119673</v>
      </c>
      <c r="M279" s="1">
        <f t="shared" si="277"/>
        <v>2.205042447717271</v>
      </c>
      <c r="N279" s="1">
        <f t="shared" si="277"/>
        <v>2.0103251667977968</v>
      </c>
      <c r="O279" s="1">
        <f t="shared" si="277"/>
        <v>2.0102993239764131</v>
      </c>
      <c r="P279" s="1">
        <f>SUM(P280:P281)</f>
        <v>2.0111773966445248</v>
      </c>
      <c r="Q279" s="1">
        <f>SUM(Q280:Q281)</f>
        <v>2.0115679386505638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1.9352017140458042</v>
      </c>
      <c r="G280" s="1">
        <f t="shared" ref="G280:K280" si="278">G274</f>
        <v>1.9672809560874751</v>
      </c>
      <c r="H280" s="1">
        <f t="shared" si="278"/>
        <v>2.550484023518548</v>
      </c>
      <c r="I280" s="1">
        <f t="shared" si="278"/>
        <v>2.2435265149271366</v>
      </c>
      <c r="J280" s="1">
        <f t="shared" si="278"/>
        <v>1.9428543095440678</v>
      </c>
      <c r="K280" s="1">
        <f t="shared" si="278"/>
        <v>1.5126849083340974</v>
      </c>
      <c r="L280" s="1">
        <f t="shared" ref="L280:O280" si="279">L274</f>
        <v>1.0065819626805972E-2</v>
      </c>
      <c r="M280" s="1">
        <f t="shared" si="279"/>
        <v>2.8699866749026803E-3</v>
      </c>
      <c r="N280" s="1">
        <f t="shared" si="279"/>
        <v>4.6514301574345218E-3</v>
      </c>
      <c r="O280" s="1">
        <f t="shared" si="279"/>
        <v>3.7070242312164936E-3</v>
      </c>
      <c r="P280" s="1">
        <f>P274</f>
        <v>2.0313774852187549E-3</v>
      </c>
      <c r="Q280" s="1">
        <f>Q274</f>
        <v>1.127248810614212E-3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0.13220689107919661</v>
      </c>
      <c r="L281" s="1">
        <f t="shared" ref="L281:O281" si="281">L275</f>
        <v>1.2315796401851613</v>
      </c>
      <c r="M281" s="1">
        <f t="shared" si="281"/>
        <v>2.2021724610423683</v>
      </c>
      <c r="N281" s="1">
        <f t="shared" si="281"/>
        <v>2.0056737366403623</v>
      </c>
      <c r="O281" s="1">
        <f t="shared" si="281"/>
        <v>2.0065922997451966</v>
      </c>
      <c r="P281" s="1">
        <f>P275</f>
        <v>2.009146019159306</v>
      </c>
      <c r="Q281" s="1">
        <f>Q275</f>
        <v>2.0104406898399496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0.66043266908765019</v>
      </c>
      <c r="G282" s="1">
        <f t="shared" ref="G282:K282" si="282">SUM(G283:G287)</f>
        <v>1.7178566731891376</v>
      </c>
      <c r="H282" s="1">
        <f t="shared" si="282"/>
        <v>3.4010999548313796</v>
      </c>
      <c r="I282" s="1">
        <f t="shared" si="282"/>
        <v>3.3175977653883346</v>
      </c>
      <c r="J282" s="1">
        <f t="shared" si="282"/>
        <v>3.315865644881637</v>
      </c>
      <c r="K282" s="1">
        <f t="shared" si="282"/>
        <v>5.8607728623529027</v>
      </c>
      <c r="L282" s="1">
        <f t="shared" ref="L282:O282" si="283">SUM(L283:L287)</f>
        <v>9.0352997132307244</v>
      </c>
      <c r="M282" s="1">
        <f t="shared" si="283"/>
        <v>10.678620833540515</v>
      </c>
      <c r="N282" s="1">
        <f t="shared" si="283"/>
        <v>9.7461799259372714</v>
      </c>
      <c r="O282" s="1">
        <f t="shared" si="283"/>
        <v>9.5861054082376569</v>
      </c>
      <c r="P282" s="1">
        <f>SUM(P283:P287)</f>
        <v>9.4690358844514471</v>
      </c>
      <c r="Q282" s="1">
        <f>SUM(Q283:Q287)</f>
        <v>9.389879586793306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0.66043266908765019</v>
      </c>
      <c r="G283" s="1">
        <f>'[1]Electricity and CHPs'!C$105-G284</f>
        <v>1.7178566731891376</v>
      </c>
      <c r="H283" s="1">
        <f>'[1]Electricity and CHPs'!D$105-H284</f>
        <v>3.4010999548313796</v>
      </c>
      <c r="I283" s="1">
        <f>'[1]Electricity and CHPs'!E$105-I284</f>
        <v>3.2808644444111086</v>
      </c>
      <c r="J283" s="1">
        <f>'[1]Electricity and CHPs'!F$105-J284</f>
        <v>3.2385026502834076</v>
      </c>
      <c r="K283" s="1">
        <f>'[1]Electricity and CHPs'!G$105-K284</f>
        <v>2.0031292944786667</v>
      </c>
      <c r="L283" s="1">
        <f>'[1]Electricity and CHPs'!H$105-L284</f>
        <v>0.90679220742665301</v>
      </c>
      <c r="M283" s="1">
        <f>'[1]Electricity and CHPs'!I$105-M284</f>
        <v>0.89751795129023471</v>
      </c>
      <c r="N283" s="1">
        <f>'[1]Electricity and CHPs'!J$105-N284</f>
        <v>2.8623686259882319E-2</v>
      </c>
      <c r="O283" s="1">
        <f>'[1]Electricity and CHPs'!K$105-O284</f>
        <v>1.5492730390034737E-2</v>
      </c>
      <c r="P283" s="1">
        <f>'[1]Electricity and CHPs'!L$105-P284</f>
        <v>1.40464514892642E-2</v>
      </c>
      <c r="Q283" s="1">
        <f>'[1]Electricity and CHPs'!M$105-Q284</f>
        <v>1.5552078160594007E-2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3.5817805924457602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7.7011447137832345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9.1231080066076977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9.0718702422445219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9.1231071834922286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9.1230840907123802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9.1232879434784859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1.1895830430458672E-2</v>
      </c>
      <c r="J285" s="1">
        <f>'[1]Electricity and CHPs'!F$110</f>
        <v>2.4383995849668702E-2</v>
      </c>
      <c r="K285" s="1">
        <f>'[1]Electricity and CHPs'!G$110</f>
        <v>4.8043976125599477E-2</v>
      </c>
      <c r="L285" s="1">
        <f>'[1]Electricity and CHPs'!H$110</f>
        <v>4.8120586087095581E-2</v>
      </c>
      <c r="M285" s="1">
        <f>'[1]Electricity and CHPs'!I$110</f>
        <v>8.2387166153464697E-2</v>
      </c>
      <c r="N285" s="1">
        <f>'[1]Electricity and CHPs'!J$110</f>
        <v>6.008012757352986E-2</v>
      </c>
      <c r="O285" s="1">
        <f>'[1]Electricity and CHPs'!K$110</f>
        <v>5.1120757766692781E-2</v>
      </c>
      <c r="P285" s="1">
        <f>'[1]Electricity and CHPs'!L$110</f>
        <v>4.5094035346686268E-2</v>
      </c>
      <c r="Q285" s="1">
        <f>'[1]Electricity and CHPs'!M$110</f>
        <v>5.7318722606857969E-2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1.7740711202677679E-2</v>
      </c>
      <c r="J286" s="1">
        <f>'[1]Electricity and CHPs'!F$113</f>
        <v>4.1410616346883797E-2</v>
      </c>
      <c r="K286" s="1">
        <f>'[1]Electricity and CHPs'!G$113</f>
        <v>0.20458453464220222</v>
      </c>
      <c r="L286" s="1">
        <f>'[1]Electricity and CHPs'!H$113</f>
        <v>0.35925485983349686</v>
      </c>
      <c r="M286" s="1">
        <f>'[1]Electricity and CHPs'!I$113</f>
        <v>0.55898729525342694</v>
      </c>
      <c r="N286" s="1">
        <f>'[1]Electricity and CHPs'!J$113</f>
        <v>0.54937952549096614</v>
      </c>
      <c r="O286" s="1">
        <f>'[1]Electricity and CHPs'!K$113</f>
        <v>0.37517883176297034</v>
      </c>
      <c r="P286" s="1">
        <f>'[1]Electricity and CHPs'!L$113</f>
        <v>0.26748884555716734</v>
      </c>
      <c r="Q286" s="1">
        <f>'[1]Electricity and CHPs'!M$113</f>
        <v>0.16542424321553917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7.0967793440900335E-3</v>
      </c>
      <c r="J287" s="1">
        <f>'[1]Electricity and CHPs'!F$117</f>
        <v>1.1568382401677114E-2</v>
      </c>
      <c r="K287" s="1">
        <f>'[1]Electricity and CHPs'!G$117</f>
        <v>2.3234464660673894E-2</v>
      </c>
      <c r="L287" s="1">
        <f>'[1]Electricity and CHPs'!H$117</f>
        <v>1.9987346100244597E-2</v>
      </c>
      <c r="M287" s="1">
        <f>'[1]Electricity and CHPs'!I$117</f>
        <v>1.6620414235691043E-2</v>
      </c>
      <c r="N287" s="1">
        <f>'[1]Electricity and CHPs'!J$117</f>
        <v>3.622634436837039E-2</v>
      </c>
      <c r="O287" s="1">
        <f>'[1]Electricity and CHPs'!K$117</f>
        <v>2.1205904825731269E-2</v>
      </c>
      <c r="P287" s="1">
        <f>'[1]Electricity and CHPs'!L$117</f>
        <v>1.9322461345949591E-2</v>
      </c>
      <c r="Q287" s="1">
        <f>'[1]Electricity and CHPs'!M$117</f>
        <v>2.8296599331827849E-2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8.0838085621443533E-3</v>
      </c>
      <c r="J288" s="1">
        <f t="shared" si="284"/>
        <v>0.37691042935582258</v>
      </c>
      <c r="K288" s="1">
        <f t="shared" si="284"/>
        <v>0.24184885036045431</v>
      </c>
      <c r="L288" s="1">
        <f t="shared" ref="L288:O288" si="285">SUM(L289:L290)</f>
        <v>0.21960180146583022</v>
      </c>
      <c r="M288" s="1">
        <f t="shared" si="285"/>
        <v>0.74020131058554917</v>
      </c>
      <c r="N288" s="1">
        <f t="shared" si="285"/>
        <v>1.1747415791038978</v>
      </c>
      <c r="O288" s="1">
        <f t="shared" si="285"/>
        <v>1.1838395053354305</v>
      </c>
      <c r="P288" s="1">
        <f>SUM(P289:P290)</f>
        <v>1.668404587225532</v>
      </c>
      <c r="Q288" s="1">
        <f>SUM(Q289:Q290)</f>
        <v>1.6715096955160205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'[1]Electricity and CHPs'!F$108</f>
        <v>0.35392258928808618</v>
      </c>
      <c r="K289" s="1">
        <f>'[1]Electricity and CHPs'!G$108</f>
        <v>0.22139591372446268</v>
      </c>
      <c r="L289" s="1">
        <f>'[1]Electricity and CHPs'!H$108</f>
        <v>0.20301506121637697</v>
      </c>
      <c r="M289" s="1">
        <f>'[1]Electricity and CHPs'!I$108</f>
        <v>0.69140813781450416</v>
      </c>
      <c r="N289" s="1">
        <f>'[1]Electricity and CHPs'!J$108</f>
        <v>1.1008901632395778</v>
      </c>
      <c r="O289" s="1">
        <f>'[1]Electricity and CHPs'!K$108</f>
        <v>1.116976777156752</v>
      </c>
      <c r="P289" s="1">
        <f>'[1]Electricity and CHPs'!L$108</f>
        <v>1.5726124139011401</v>
      </c>
      <c r="Q289" s="1">
        <f>'[1]Electricity and CHPs'!M$108</f>
        <v>1.5726513384412779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8.0838085621443533E-3</v>
      </c>
      <c r="J290" s="1">
        <f>'[1]Electricity and CHPs'!F$119</f>
        <v>2.2987840067736413E-2</v>
      </c>
      <c r="K290" s="1">
        <f>'[1]Electricity and CHPs'!G$119</f>
        <v>2.0452936635991629E-2</v>
      </c>
      <c r="L290" s="1">
        <f>'[1]Electricity and CHPs'!H$119</f>
        <v>1.6586740249453259E-2</v>
      </c>
      <c r="M290" s="1">
        <f>'[1]Electricity and CHPs'!I$119</f>
        <v>4.8793172771045022E-2</v>
      </c>
      <c r="N290" s="1">
        <f>'[1]Electricity and CHPs'!J$119</f>
        <v>7.3851415864319939E-2</v>
      </c>
      <c r="O290" s="1">
        <f>'[1]Electricity and CHPs'!K$119</f>
        <v>6.6862728178678402E-2</v>
      </c>
      <c r="P290" s="1">
        <f>'[1]Electricity and CHPs'!L$119</f>
        <v>9.5792173324391827E-2</v>
      </c>
      <c r="Q290" s="1">
        <f>'[1]Electricity and CHPs'!M$119</f>
        <v>9.8858357074742526E-2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437.82054026620295</v>
      </c>
      <c r="G291" s="3">
        <f t="shared" ref="G291" si="286">SUM(G292,G294,G302,G310,G358,G379,G387,G389,G397,G401,G395)</f>
        <v>421.42582855510568</v>
      </c>
      <c r="H291" s="3">
        <f t="shared" ref="H291" si="287">SUM(H292,H294,H302,H310,H358,H379,H387,H389,H397,H401,H395)</f>
        <v>422.30506689692658</v>
      </c>
      <c r="I291" s="3">
        <f t="shared" ref="I291" si="288">SUM(I292,I294,I302,I310,I358,I379,I387,I389,I397,I401,I395)</f>
        <v>452.26340827209327</v>
      </c>
      <c r="J291" s="3">
        <f t="shared" ref="J291" si="289">SUM(J292,J294,J302,J310,J358,J379,J387,J389,J397,J401,J395)</f>
        <v>441.3810749117892</v>
      </c>
      <c r="K291" s="3">
        <f t="shared" ref="K291" si="290">SUM(K292,K294,K302,K310,K358,K379,K387,K389,K397,K401,K395)</f>
        <v>423.39571192498573</v>
      </c>
      <c r="L291" s="3">
        <f t="shared" ref="L291:O291" si="291">SUM(L292,L294,L302,L310,L358,L379,L387,L389,L397,L401,L395)</f>
        <v>363.84554913519082</v>
      </c>
      <c r="M291" s="3">
        <f t="shared" si="291"/>
        <v>389.591134731191</v>
      </c>
      <c r="N291" s="3">
        <f t="shared" si="291"/>
        <v>423.26513376809118</v>
      </c>
      <c r="O291" s="3">
        <f t="shared" si="291"/>
        <v>445.87863151959357</v>
      </c>
      <c r="P291" s="3">
        <f>SUM(P292,P294,P302,P310,P358,P379,P387,P389,P397,P401,P395)</f>
        <v>455.5481009754858</v>
      </c>
      <c r="Q291" s="3">
        <f>SUM(Q292,Q294,Q302,Q310,Q358,Q379,Q387,Q389,Q397,Q401,Q395)</f>
        <v>461.73954280181221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250.94842139755255</v>
      </c>
      <c r="G292" s="1">
        <f t="shared" ref="G292:O292" si="292">G293</f>
        <v>254.39188816349184</v>
      </c>
      <c r="H292" s="1">
        <f t="shared" si="292"/>
        <v>224.17548168614184</v>
      </c>
      <c r="I292" s="1">
        <f t="shared" si="292"/>
        <v>221.45059109257355</v>
      </c>
      <c r="J292" s="1">
        <f t="shared" si="292"/>
        <v>173.36427652791039</v>
      </c>
      <c r="K292" s="1">
        <f t="shared" si="292"/>
        <v>99.978312435155374</v>
      </c>
      <c r="L292" s="1">
        <f t="shared" si="292"/>
        <v>0</v>
      </c>
      <c r="M292" s="1">
        <f t="shared" si="292"/>
        <v>0</v>
      </c>
      <c r="N292" s="1">
        <f t="shared" si="292"/>
        <v>12.510989048333402</v>
      </c>
      <c r="O292" s="1">
        <f t="shared" si="292"/>
        <v>28.910563614077731</v>
      </c>
      <c r="P292" s="1">
        <f>P293</f>
        <v>43.557081987105093</v>
      </c>
      <c r="Q292" s="1">
        <f>Q293</f>
        <v>44.273806040749747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250.94842139755255</v>
      </c>
      <c r="G293" s="1">
        <f>'[1]Electricity and CHPs_IN'!C$14</f>
        <v>254.39188816349184</v>
      </c>
      <c r="H293" s="1">
        <f>'[1]Electricity and CHPs_IN'!D$14</f>
        <v>224.17548168614184</v>
      </c>
      <c r="I293" s="1">
        <f>'[1]Electricity and CHPs_IN'!E$14</f>
        <v>221.45059109257355</v>
      </c>
      <c r="J293" s="1">
        <f>'[1]Electricity and CHPs_IN'!F$14</f>
        <v>173.36427652791039</v>
      </c>
      <c r="K293" s="1">
        <f>'[1]Electricity and CHPs_IN'!G$14</f>
        <v>99.978312435155374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12.510989048333402</v>
      </c>
      <c r="O293" s="1">
        <f>'[1]Electricity and CHPs_IN'!K$14</f>
        <v>28.910563614077731</v>
      </c>
      <c r="P293" s="1">
        <f>'[1]Electricity and CHPs_IN'!L$14</f>
        <v>43.557081987105093</v>
      </c>
      <c r="Q293" s="1">
        <f>'[1]Electricity and CHPs_IN'!M$14</f>
        <v>44.273806040749747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149.43058010785987</v>
      </c>
      <c r="G294" s="1">
        <f t="shared" ref="G294:K294" si="294">SUM(G295:G297)</f>
        <v>125.62112254858636</v>
      </c>
      <c r="H294" s="1">
        <f t="shared" si="294"/>
        <v>136.81435821214112</v>
      </c>
      <c r="I294" s="1">
        <f t="shared" si="294"/>
        <v>151.90829495791024</v>
      </c>
      <c r="J294" s="1">
        <f t="shared" si="294"/>
        <v>152.84227969795242</v>
      </c>
      <c r="K294" s="1">
        <f t="shared" si="294"/>
        <v>155.24979067364143</v>
      </c>
      <c r="L294" s="1">
        <f t="shared" ref="L294:O294" si="295">SUM(L295:L297)</f>
        <v>157.29731134428019</v>
      </c>
      <c r="M294" s="1">
        <f t="shared" si="295"/>
        <v>159.54690633928249</v>
      </c>
      <c r="N294" s="1">
        <f t="shared" si="295"/>
        <v>161.60706633123408</v>
      </c>
      <c r="O294" s="1">
        <f t="shared" si="295"/>
        <v>163.65775888448687</v>
      </c>
      <c r="P294" s="1">
        <f>SUM(P295:P297)</f>
        <v>163.68926876776385</v>
      </c>
      <c r="Q294" s="1">
        <f>SUM(Q295:Q297)</f>
        <v>165.20511572733653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66.745704970850426</v>
      </c>
      <c r="G295" s="1">
        <f>'[1]Electricity and CHPs_IN'!C$15</f>
        <v>49.798867383136994</v>
      </c>
      <c r="H295" s="1">
        <f>'[1]Electricity and CHPs_IN'!D$15</f>
        <v>68.876332823846596</v>
      </c>
      <c r="I295" s="1">
        <f>'[1]Electricity and CHPs_IN'!E$15</f>
        <v>67.474454627844807</v>
      </c>
      <c r="J295" s="1">
        <f>'[1]Electricity and CHPs_IN'!F$15</f>
        <v>69.602477341336552</v>
      </c>
      <c r="K295" s="1">
        <f>'[1]Electricity and CHPs_IN'!G$15</f>
        <v>72.183209978896159</v>
      </c>
      <c r="L295" s="1">
        <f>'[1]Electricity and CHPs_IN'!H$15</f>
        <v>74.384298164799574</v>
      </c>
      <c r="M295" s="1">
        <f>'[1]Electricity and CHPs_IN'!I$15</f>
        <v>74.836089972413589</v>
      </c>
      <c r="N295" s="1">
        <f>'[1]Electricity and CHPs_IN'!J$15</f>
        <v>74.83609254202166</v>
      </c>
      <c r="O295" s="1">
        <f>'[1]Electricity and CHPs_IN'!K$15</f>
        <v>74.836100615877214</v>
      </c>
      <c r="P295" s="1">
        <f>'[1]Electricity and CHPs_IN'!L$15</f>
        <v>74.836097082814604</v>
      </c>
      <c r="Q295" s="1">
        <f>'[1]Electricity and CHPs_IN'!M$15</f>
        <v>74.836090966038441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66.632450069366882</v>
      </c>
      <c r="G296" s="1">
        <f>'[1]Electricity and CHPs_IN'!C$16</f>
        <v>55.764142050832916</v>
      </c>
      <c r="H296" s="1">
        <f>'[1]Electricity and CHPs_IN'!D$16</f>
        <v>65.600285861368263</v>
      </c>
      <c r="I296" s="1">
        <f>'[1]Electricity and CHPs_IN'!E$16</f>
        <v>67.167948043085786</v>
      </c>
      <c r="J296" s="1">
        <f>'[1]Electricity and CHPs_IN'!F$16</f>
        <v>66.883780225073536</v>
      </c>
      <c r="K296" s="1">
        <f>'[1]Electricity and CHPs_IN'!G$16</f>
        <v>66.131609027394816</v>
      </c>
      <c r="L296" s="1">
        <f>'[1]Electricity and CHPs_IN'!H$16</f>
        <v>65.544877391849425</v>
      </c>
      <c r="M296" s="1">
        <f>'[1]Electricity and CHPs_IN'!I$16</f>
        <v>67.131577405689512</v>
      </c>
      <c r="N296" s="1">
        <f>'[1]Electricity and CHPs_IN'!J$16</f>
        <v>67.131579081609928</v>
      </c>
      <c r="O296" s="1">
        <f>'[1]Electricity and CHPs_IN'!K$16</f>
        <v>67.131576792383612</v>
      </c>
      <c r="P296" s="1">
        <f>'[1]Electricity and CHPs_IN'!L$16</f>
        <v>67.131588979042775</v>
      </c>
      <c r="Q296" s="1">
        <f>'[1]Electricity and CHPs_IN'!M$16</f>
        <v>67.131644983241046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16.052425067642556</v>
      </c>
      <c r="G297" s="1">
        <f>'[1]Electricity and CHPs_IN'!C$13</f>
        <v>20.058113114616454</v>
      </c>
      <c r="H297" s="1">
        <f>'[1]Electricity and CHPs_IN'!D$13</f>
        <v>2.3377395269262342</v>
      </c>
      <c r="I297" s="1">
        <f>'[1]Electricity and CHPs_IN'!E$13</f>
        <v>17.26589228697965</v>
      </c>
      <c r="J297" s="1">
        <f>'[1]Electricity and CHPs_IN'!F$13</f>
        <v>16.356022131542343</v>
      </c>
      <c r="K297" s="1">
        <f>'[1]Electricity and CHPs_IN'!G$13</f>
        <v>16.93497166735046</v>
      </c>
      <c r="L297" s="1">
        <f>'[1]Electricity and CHPs_IN'!H$13</f>
        <v>17.368135787631193</v>
      </c>
      <c r="M297" s="1">
        <f>'[1]Electricity and CHPs_IN'!I$13</f>
        <v>17.579238961179396</v>
      </c>
      <c r="N297" s="1">
        <f>'[1]Electricity and CHPs_IN'!J$13</f>
        <v>19.639394707602506</v>
      </c>
      <c r="O297" s="1">
        <f>'[1]Electricity and CHPs_IN'!K$13</f>
        <v>21.690081476226016</v>
      </c>
      <c r="P297" s="1">
        <f>'[1]Electricity and CHPs_IN'!L$13</f>
        <v>21.721582705906492</v>
      </c>
      <c r="Q297" s="1">
        <f>'[1]Electricity and CHPs_IN'!M$13</f>
        <v>23.237379778057051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0.19593944537632044</v>
      </c>
      <c r="G298" s="1">
        <f t="shared" ref="G298:K298" si="296">SUM(G299:G301)</f>
        <v>0.5410738871374331</v>
      </c>
      <c r="H298" s="1">
        <f t="shared" si="296"/>
        <v>6.8468508542621126E-2</v>
      </c>
      <c r="I298" s="1">
        <f t="shared" si="296"/>
        <v>8.3507198634585861E-2</v>
      </c>
      <c r="J298" s="1">
        <f t="shared" si="296"/>
        <v>0.11798265147422832</v>
      </c>
      <c r="K298" s="1">
        <f t="shared" si="296"/>
        <v>0.49326274759248673</v>
      </c>
      <c r="L298" s="1">
        <f t="shared" ref="L298:O298" si="297">SUM(L299:L301)</f>
        <v>7.0143851019236328E-2</v>
      </c>
      <c r="M298" s="1">
        <f t="shared" si="297"/>
        <v>2.3926212551629675E-4</v>
      </c>
      <c r="N298" s="1">
        <f t="shared" si="297"/>
        <v>8.8187377275489795E-3</v>
      </c>
      <c r="O298" s="1">
        <f t="shared" si="297"/>
        <v>9.4422215886317239E-3</v>
      </c>
      <c r="P298" s="1">
        <f>SUM(P299:P301)</f>
        <v>1.2218732036874777E-2</v>
      </c>
      <c r="Q298" s="1">
        <f>SUM(Q299:Q301)</f>
        <v>1.9172369901601614E-2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0.16296416852417436</v>
      </c>
      <c r="G299" s="1">
        <f>'[1]Electricity and CHPs_IN'!C$18</f>
        <v>0.41943163948112949</v>
      </c>
      <c r="H299" s="1">
        <f>'[1]Electricity and CHPs_IN'!D$18</f>
        <v>5.7378816951004413E-2</v>
      </c>
      <c r="I299" s="1">
        <f>'[1]Electricity and CHPs_IN'!E$18</f>
        <v>7.6855677309308678E-3</v>
      </c>
      <c r="J299" s="1">
        <f>'[1]Electricity and CHPs_IN'!F$18</f>
        <v>9.1888145916205564E-3</v>
      </c>
      <c r="K299" s="1">
        <f>'[1]Electricity and CHPs_IN'!G$18</f>
        <v>0.48850823315103092</v>
      </c>
      <c r="L299" s="1">
        <f>'[1]Electricity and CHPs_IN'!H$18</f>
        <v>6.5846296516376412E-2</v>
      </c>
      <c r="M299" s="1">
        <f>'[1]Electricity and CHPs_IN'!I$18</f>
        <v>2.135262384577988E-4</v>
      </c>
      <c r="N299" s="1">
        <f>'[1]Electricity and CHPs_IN'!J$18</f>
        <v>8.0101883322916472E-4</v>
      </c>
      <c r="O299" s="1">
        <f>'[1]Electricity and CHPs_IN'!K$18</f>
        <v>1.0189327743419174E-3</v>
      </c>
      <c r="P299" s="1">
        <f>'[1]Electricity and CHPs_IN'!L$18</f>
        <v>1.0354591581104864E-3</v>
      </c>
      <c r="Q299" s="1">
        <f>'[1]Electricity and CHPs_IN'!M$18</f>
        <v>1.6604739962739817E-3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9.7095908534214157E-3</v>
      </c>
      <c r="G300" s="1">
        <f>IFERROR(G72/SUM(G72,G185),0)*'[1]Electricity and CHPs_IN'!C$28</f>
        <v>6.8459077564492279E-2</v>
      </c>
      <c r="H300" s="1">
        <f>IFERROR(H72/SUM(H72,H185),0)*'[1]Electricity and CHPs_IN'!D$28</f>
        <v>7.495112743714929E-3</v>
      </c>
      <c r="I300" s="1">
        <f>IFERROR(I72/SUM(I72,I185),0)*'[1]Electricity and CHPs_IN'!E$28</f>
        <v>2.2214853502758804E-3</v>
      </c>
      <c r="J300" s="1">
        <f>IFERROR(J72/SUM(J72,J185),0)*'[1]Electricity and CHPs_IN'!F$28</f>
        <v>1.4994009099337212E-3</v>
      </c>
      <c r="K300" s="1">
        <f>IFERROR(K72/SUM(K72,K185),0)*'[1]Electricity and CHPs_IN'!G$28</f>
        <v>4.7545144414557769E-3</v>
      </c>
      <c r="L300" s="1">
        <f>IFERROR(L72/SUM(L72,L185),0)*'[1]Electricity and CHPs_IN'!H$28</f>
        <v>4.2975545028599111E-3</v>
      </c>
      <c r="M300" s="1">
        <f>IFERROR(M72/SUM(M72,M185),0)*'[1]Electricity and CHPs_IN'!I$28</f>
        <v>2.5735887058497965E-5</v>
      </c>
      <c r="N300" s="1">
        <f>IFERROR(N72/SUM(N72,N185),0)*'[1]Electricity and CHPs_IN'!J$28</f>
        <v>7.8030617203228247E-5</v>
      </c>
      <c r="O300" s="1">
        <f>IFERROR(O72/SUM(O72,O185),0)*'[1]Electricity and CHPs_IN'!K$28</f>
        <v>8.5842572899567625E-5</v>
      </c>
      <c r="P300" s="1">
        <f>IFERROR(P72/SUM(P72,P185),0)*'[1]Electricity and CHPs_IN'!L$28</f>
        <v>8.9079579744764896E-5</v>
      </c>
      <c r="Q300" s="1">
        <f>IFERROR(Q72/SUM(Q72,Q185),0)*'[1]Electricity and CHPs_IN'!M$28</f>
        <v>1.1300029818629499E-4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2.3265685998724667E-2</v>
      </c>
      <c r="G301" s="1">
        <f>IFERROR(G73/SUM(G73,G235),0)*'[1]Electricity and CHPs_IN'!C$41</f>
        <v>5.3183170091811297E-2</v>
      </c>
      <c r="H301" s="1">
        <f>IFERROR(H73/SUM(H73,H235),0)*'[1]Electricity and CHPs_IN'!D$41</f>
        <v>3.5945788479017772E-3</v>
      </c>
      <c r="I301" s="1">
        <f>IFERROR(I73/SUM(I73,I235),0)*'[1]Electricity and CHPs_IN'!E$41</f>
        <v>7.3600145553379112E-2</v>
      </c>
      <c r="J301" s="1">
        <f>IFERROR(J73/SUM(J73,J235),0)*'[1]Electricity and CHPs_IN'!F$41</f>
        <v>0.10729443597267403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7.9396882771165869E-3</v>
      </c>
      <c r="O301" s="1">
        <f>IFERROR(O73/SUM(O73,O235),0)*'[1]Electricity and CHPs_IN'!K$41</f>
        <v>8.3374462413902395E-3</v>
      </c>
      <c r="P301" s="1">
        <f>IFERROR(P73/SUM(P73,P235),0)*'[1]Electricity and CHPs_IN'!L$41</f>
        <v>1.1094193299019527E-2</v>
      </c>
      <c r="Q301" s="1">
        <f>IFERROR(Q73/SUM(Q73,Q235),0)*'[1]Electricity and CHPs_IN'!M$41</f>
        <v>1.7398895607141338E-2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0.19593944537632044</v>
      </c>
      <c r="G302" s="1">
        <f t="shared" ref="G302:K302" si="298">G298</f>
        <v>0.5410738871374331</v>
      </c>
      <c r="H302" s="1">
        <f t="shared" si="298"/>
        <v>6.8468508542621126E-2</v>
      </c>
      <c r="I302" s="1">
        <f t="shared" si="298"/>
        <v>8.3507198634585861E-2</v>
      </c>
      <c r="J302" s="1">
        <f t="shared" si="298"/>
        <v>0.11798265147422832</v>
      </c>
      <c r="K302" s="1">
        <f t="shared" si="298"/>
        <v>0.49326274759248673</v>
      </c>
      <c r="L302" s="1">
        <f t="shared" ref="L302:O302" si="299">L298</f>
        <v>7.0143851019236328E-2</v>
      </c>
      <c r="M302" s="1">
        <f t="shared" si="299"/>
        <v>2.3926212551629675E-4</v>
      </c>
      <c r="N302" s="1">
        <f t="shared" si="299"/>
        <v>8.8187377275489795E-3</v>
      </c>
      <c r="O302" s="1">
        <f t="shared" si="299"/>
        <v>9.4422215886317239E-3</v>
      </c>
      <c r="P302" s="1">
        <f t="shared" ref="P302:Q305" si="300">P298</f>
        <v>1.2218732036874777E-2</v>
      </c>
      <c r="Q302" s="1">
        <f t="shared" si="300"/>
        <v>1.9172369901601614E-2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0.16296416852417436</v>
      </c>
      <c r="G303" s="1">
        <f t="shared" si="301"/>
        <v>0.41943163948112949</v>
      </c>
      <c r="H303" s="1">
        <f t="shared" si="301"/>
        <v>5.7378816951004413E-2</v>
      </c>
      <c r="I303" s="1">
        <f t="shared" si="301"/>
        <v>7.6855677309308678E-3</v>
      </c>
      <c r="J303" s="1">
        <f t="shared" si="301"/>
        <v>9.1888145916205564E-3</v>
      </c>
      <c r="K303" s="1">
        <f t="shared" si="301"/>
        <v>0.48850823315103092</v>
      </c>
      <c r="L303" s="1">
        <f t="shared" ref="L303:O303" si="302">L299</f>
        <v>6.5846296516376412E-2</v>
      </c>
      <c r="M303" s="1">
        <f t="shared" si="302"/>
        <v>2.135262384577988E-4</v>
      </c>
      <c r="N303" s="1">
        <f t="shared" si="302"/>
        <v>8.0101883322916472E-4</v>
      </c>
      <c r="O303" s="1">
        <f t="shared" si="302"/>
        <v>1.0189327743419174E-3</v>
      </c>
      <c r="P303" s="1">
        <f t="shared" si="300"/>
        <v>1.0354591581104864E-3</v>
      </c>
      <c r="Q303" s="1">
        <f t="shared" si="300"/>
        <v>1.6604739962739817E-3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9.7095908534214157E-3</v>
      </c>
      <c r="G304" s="1">
        <f t="shared" si="303"/>
        <v>6.8459077564492279E-2</v>
      </c>
      <c r="H304" s="1">
        <f t="shared" si="303"/>
        <v>7.495112743714929E-3</v>
      </c>
      <c r="I304" s="1">
        <f t="shared" si="303"/>
        <v>2.2214853502758804E-3</v>
      </c>
      <c r="J304" s="1">
        <f t="shared" si="303"/>
        <v>1.4994009099337212E-3</v>
      </c>
      <c r="K304" s="1">
        <f t="shared" si="303"/>
        <v>4.7545144414557769E-3</v>
      </c>
      <c r="L304" s="1">
        <f t="shared" ref="L304:O304" si="304">L300</f>
        <v>4.2975545028599111E-3</v>
      </c>
      <c r="M304" s="1">
        <f t="shared" si="304"/>
        <v>2.5735887058497965E-5</v>
      </c>
      <c r="N304" s="1">
        <f t="shared" si="304"/>
        <v>7.8030617203228247E-5</v>
      </c>
      <c r="O304" s="1">
        <f t="shared" si="304"/>
        <v>8.5842572899567625E-5</v>
      </c>
      <c r="P304" s="1">
        <f t="shared" si="300"/>
        <v>8.9079579744764896E-5</v>
      </c>
      <c r="Q304" s="1">
        <f t="shared" si="300"/>
        <v>1.1300029818629499E-4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2.3265685998724667E-2</v>
      </c>
      <c r="G305" s="1">
        <f t="shared" si="305"/>
        <v>5.3183170091811297E-2</v>
      </c>
      <c r="H305" s="1">
        <f t="shared" si="305"/>
        <v>3.5945788479017772E-3</v>
      </c>
      <c r="I305" s="1">
        <f t="shared" si="305"/>
        <v>7.3600145553379112E-2</v>
      </c>
      <c r="J305" s="1">
        <f t="shared" si="305"/>
        <v>0.10729443597267403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7.9396882771165869E-3</v>
      </c>
      <c r="O305" s="1">
        <f t="shared" si="306"/>
        <v>8.3374462413902395E-3</v>
      </c>
      <c r="P305" s="1">
        <f t="shared" si="300"/>
        <v>1.1094193299019527E-2</v>
      </c>
      <c r="Q305" s="1">
        <f t="shared" si="300"/>
        <v>1.7398895607141338E-2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4.1862018376606676</v>
      </c>
      <c r="G310" s="1">
        <f t="shared" ref="G310:K310" si="307">SUM(G311:G325)</f>
        <v>2.226432770533203</v>
      </c>
      <c r="H310" s="1">
        <f t="shared" si="307"/>
        <v>2.6669841362286029</v>
      </c>
      <c r="I310" s="1">
        <f t="shared" si="307"/>
        <v>2.6482046359195754</v>
      </c>
      <c r="J310" s="1">
        <f t="shared" si="307"/>
        <v>2.8068988781285502</v>
      </c>
      <c r="K310" s="1">
        <f t="shared" si="307"/>
        <v>2.4766128870242374</v>
      </c>
      <c r="L310" s="1">
        <f t="shared" ref="L310:O310" si="308">SUM(L311:L325)</f>
        <v>1.737498519239413</v>
      </c>
      <c r="M310" s="1">
        <f t="shared" si="308"/>
        <v>2.0163364385420097</v>
      </c>
      <c r="N310" s="1">
        <f t="shared" si="308"/>
        <v>5.1476708287483239</v>
      </c>
      <c r="O310" s="1">
        <f t="shared" si="308"/>
        <v>5.5714393573793135</v>
      </c>
      <c r="P310" s="1">
        <f>SUM(P311:P325)</f>
        <v>5.982405447150672</v>
      </c>
      <c r="Q310" s="1">
        <f>SUM(Q311:Q325)</f>
        <v>6.1562764311865976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7.364442192054273E-4</v>
      </c>
      <c r="L311" s="1">
        <f>'[1]Electricity and CHPs_IN'!H$21</f>
        <v>1.469480414082692E-3</v>
      </c>
      <c r="M311" s="1">
        <f>'[1]Electricity and CHPs_IN'!I$21</f>
        <v>1.2921959651053536E-2</v>
      </c>
      <c r="N311" s="1">
        <f>'[1]Electricity and CHPs_IN'!J$21</f>
        <v>2.3174910167161337E-2</v>
      </c>
      <c r="O311" s="1">
        <f>'[1]Electricity and CHPs_IN'!K$21</f>
        <v>2.5236703040759343E-2</v>
      </c>
      <c r="P311" s="1">
        <f>'[1]Electricity and CHPs_IN'!L$21</f>
        <v>2.8437319021971923E-2</v>
      </c>
      <c r="Q311" s="1">
        <f>'[1]Electricity and CHPs_IN'!M$21</f>
        <v>4.033619010719721E-2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4.2443708211751299E-4</v>
      </c>
      <c r="L312" s="1">
        <f>'[1]Electricity and CHPs_IN'!H$22</f>
        <v>7.2671517023514451E-4</v>
      </c>
      <c r="M312" s="1">
        <f>'[1]Electricity and CHPs_IN'!I$22</f>
        <v>1.9737657666539545E-2</v>
      </c>
      <c r="N312" s="1">
        <f>'[1]Electricity and CHPs_IN'!J$22</f>
        <v>3.352358233514894E-2</v>
      </c>
      <c r="O312" s="1">
        <f>'[1]Electricity and CHPs_IN'!K$22</f>
        <v>3.3953176018794461E-2</v>
      </c>
      <c r="P312" s="1">
        <f>'[1]Electricity and CHPs_IN'!L$22</f>
        <v>3.8356126174629836E-2</v>
      </c>
      <c r="Q312" s="1">
        <f>'[1]Electricity and CHPs_IN'!M$22</f>
        <v>5.5975268253870267E-2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1.5208281278903917E-3</v>
      </c>
      <c r="M313" s="1">
        <f>'[1]Electricity and CHPs_IN'!I$23</f>
        <v>2.2226464736584666E-2</v>
      </c>
      <c r="N313" s="1">
        <f>'[1]Electricity and CHPs_IN'!J$23</f>
        <v>2.0843118676825338</v>
      </c>
      <c r="O313" s="1">
        <f>'[1]Electricity and CHPs_IN'!K$23</f>
        <v>2.5768067466359676</v>
      </c>
      <c r="P313" s="1">
        <f>'[1]Electricity and CHPs_IN'!L$23</f>
        <v>2.5698218676955049</v>
      </c>
      <c r="Q313" s="1">
        <f>'[1]Electricity and CHPs_IN'!M$23</f>
        <v>2.5394686621619078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1.3135828008038939</v>
      </c>
      <c r="G314" s="1">
        <f>IFERROR(G86/SUM(G86+G189),0)*'[1]Electricity and CHPs_IN'!C$24</f>
        <v>3.0091744121877114E-3</v>
      </c>
      <c r="H314" s="1">
        <f>IFERROR(H86/SUM(H86+H189),0)*'[1]Electricity and CHPs_IN'!D$24</f>
        <v>1.8660166323758987E-2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0.89334692707375929</v>
      </c>
      <c r="G316" s="1">
        <f>G88/SUM(G88,G241)*'[1]Electricity and CHPs_IN'!C$39</f>
        <v>0.11790952598439286</v>
      </c>
      <c r="H316" s="1">
        <f>H88/SUM(H88,H241)*'[1]Electricity and CHPs_IN'!D$39</f>
        <v>7.7425617181885661E-2</v>
      </c>
      <c r="I316" s="1">
        <f>I88/SUM(I88,I241)*'[1]Electricity and CHPs_IN'!E$39</f>
        <v>0.20662548858651777</v>
      </c>
      <c r="J316" s="1">
        <f>J88/SUM(J88,J241)*'[1]Electricity and CHPs_IN'!F$39</f>
        <v>0.38680271006478967</v>
      </c>
      <c r="K316" s="1">
        <f>K88/SUM(K88,K241)*'[1]Electricity and CHPs_IN'!G$39</f>
        <v>0.41845208360791425</v>
      </c>
      <c r="L316" s="1">
        <f>L88/SUM(L88,L241)*'[1]Electricity and CHPs_IN'!H$39</f>
        <v>0.13682473587502914</v>
      </c>
      <c r="M316" s="1">
        <f>M88/SUM(M88,M241)*'[1]Electricity and CHPs_IN'!I$39</f>
        <v>0.26894706564995147</v>
      </c>
      <c r="N316" s="1">
        <f>N88/SUM(N88,N241)*'[1]Electricity and CHPs_IN'!J$39</f>
        <v>0.91992300507714897</v>
      </c>
      <c r="O316" s="1">
        <f>O88/SUM(O88,O241)*'[1]Electricity and CHPs_IN'!K$39</f>
        <v>0.77544817746960981</v>
      </c>
      <c r="P316" s="1">
        <f>P88/SUM(P88,P241)*'[1]Electricity and CHPs_IN'!L$39</f>
        <v>0.9281835721890096</v>
      </c>
      <c r="Q316" s="1">
        <f>Q88/SUM(Q88,Q241)*'[1]Electricity and CHPs_IN'!M$39</f>
        <v>0.94658397905005942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1.0967270584020253E-2</v>
      </c>
      <c r="L317" s="1">
        <f>IFERROR(L89/SUM(L89,L242),0)*'[1]Electricity and CHPs_IN'!H$40</f>
        <v>1.2052989543823521E-2</v>
      </c>
      <c r="M317" s="1">
        <f>IFERROR(M89/SUM(M89,M242),0)*'[1]Electricity and CHPs_IN'!I$40</f>
        <v>0.10519327154659321</v>
      </c>
      <c r="N317" s="1">
        <f>IFERROR(N89/SUM(N89,N242),0)*'[1]Electricity and CHPs_IN'!J$40</f>
        <v>0.35880568494912868</v>
      </c>
      <c r="O317" s="1">
        <f>IFERROR(O89/SUM(O89,O242),0)*'[1]Electricity and CHPs_IN'!K$40</f>
        <v>0.30321871970810632</v>
      </c>
      <c r="P317" s="1">
        <f>IFERROR(P89/SUM(P89,P242),0)*'[1]Electricity and CHPs_IN'!L$40</f>
        <v>0.36360961706237216</v>
      </c>
      <c r="Q317" s="1">
        <f>IFERROR(Q89/SUM(Q89,Q242),0)*'[1]Electricity and CHPs_IN'!M$40</f>
        <v>0.37312742493391671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4.6961585642175625E-2</v>
      </c>
      <c r="G319" s="1">
        <f>G91/SUM(G91,G244)*'[1]Electricity and CHPs_IN'!C$48</f>
        <v>1.3557240378977995E-2</v>
      </c>
      <c r="H319" s="1">
        <f>H91/SUM(H91,H244)*'[1]Electricity and CHPs_IN'!D$48</f>
        <v>3.3233174413854684E-2</v>
      </c>
      <c r="I319" s="1">
        <f>IFERROR(I91/SUM(I91,I244)*'[1]Electricity and CHPs_IN'!E$48,0)</f>
        <v>2.3638316967348506E-2</v>
      </c>
      <c r="J319" s="1">
        <f>IFERROR(J91/SUM(J91,J244)*'[1]Electricity and CHPs_IN'!F$48,0)</f>
        <v>2.0936279669941205E-2</v>
      </c>
      <c r="K319" s="1">
        <f>IFERROR(K91/SUM(K91,K244)*'[1]Electricity and CHPs_IN'!G$48,0)</f>
        <v>1.0034731136554379E-2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1.0631980596039542E-2</v>
      </c>
      <c r="O319" s="1">
        <f>IFERROR(O91/SUM(O91,O244)*'[1]Electricity and CHPs_IN'!K$48,0)</f>
        <v>1.6776902349958666E-2</v>
      </c>
      <c r="P319" s="1">
        <f>IFERROR(P91/SUM(P91,P244)*'[1]Electricity and CHPs_IN'!L$48,0)</f>
        <v>3.459158406784734E-2</v>
      </c>
      <c r="Q319" s="1">
        <f>IFERROR(Q91/SUM(Q91,Q244)*'[1]Electricity and CHPs_IN'!M$48,0)</f>
        <v>3.6071105895530829E-2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1.7823763109325836E-2</v>
      </c>
      <c r="O320" s="1">
        <f>IFERROR(O92/SUM(O92,O245),0)*'[1]Electricity and CHPs_IN'!K$49</f>
        <v>3.0027817969817391E-2</v>
      </c>
      <c r="P320" s="1">
        <f>IFERROR(P92/SUM(P92,P245),0)*'[1]Electricity and CHPs_IN'!L$49</f>
        <v>3.0171979399200181E-2</v>
      </c>
      <c r="Q320" s="1">
        <f>IFERROR(Q92/SUM(Q92,Q245),0)*'[1]Electricity and CHPs_IN'!M$49</f>
        <v>5.2607069800122731E-2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6.0191476781938986E-2</v>
      </c>
      <c r="G321" s="1">
        <f>IFERROR(G93/SUM(G93,G246),0)*'[1]Electricity and CHPs_IN'!C$51</f>
        <v>4.4062236699352227E-2</v>
      </c>
      <c r="H321" s="1">
        <f>IFERROR(H93/SUM(H93,H246),0)*'[1]Electricity and CHPs_IN'!D$51</f>
        <v>0.18714083321488981</v>
      </c>
      <c r="I321" s="1">
        <f>IFERROR(I93/SUM(I93,I246),0)*'[1]Electricity and CHPs_IN'!E$51</f>
        <v>0.17826040134762194</v>
      </c>
      <c r="J321" s="1">
        <f>IFERROR(J93/SUM(J93,J246),0)*'[1]Electricity and CHPs_IN'!F$51</f>
        <v>0.17841073106193198</v>
      </c>
      <c r="K321" s="1">
        <f>IFERROR(K93/SUM(K93,K246),0)*'[1]Electricity and CHPs_IN'!G$51</f>
        <v>8.2751137706791433E-2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1.848003086351176E-2</v>
      </c>
      <c r="O321" s="1">
        <f>IFERROR(O93/SUM(O93,O246),0)*'[1]Electricity and CHPs_IN'!K$51</f>
        <v>9.4872966256938612E-2</v>
      </c>
      <c r="P321" s="1">
        <f>IFERROR(P93/SUM(P93,P246),0)*'[1]Electricity and CHPs_IN'!L$51</f>
        <v>0.137823247646881</v>
      </c>
      <c r="Q321" s="1">
        <f>IFERROR(Q93/SUM(Q93,Q246),0)*'[1]Electricity and CHPs_IN'!M$51</f>
        <v>0.18191877984493524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5.408388961928913E-2</v>
      </c>
      <c r="O322" s="1">
        <f>IFERROR(O94/SUM(O94,O247),0)*'[1]Electricity and CHPs_IN'!K$52</f>
        <v>7.9604077614166768E-2</v>
      </c>
      <c r="P322" s="1">
        <f>IFERROR(P94/SUM(P94,P247),0)*'[1]Electricity and CHPs_IN'!L$52</f>
        <v>7.0745962256110101E-2</v>
      </c>
      <c r="Q322" s="1">
        <f>IFERROR(Q94/SUM(Q94,Q247),0)*'[1]Electricity and CHPs_IN'!M$52</f>
        <v>0.12388846721907718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1.0647331747457871</v>
      </c>
      <c r="G323" s="1">
        <f>IFERROR(G95/SUM(G95,G248),0)*'[1]Electricity and CHPs_IN'!C$54</f>
        <v>1.2567559520810148</v>
      </c>
      <c r="H323" s="1">
        <f>IFERROR(H95/SUM(H95,H248),0)*'[1]Electricity and CHPs_IN'!D$54</f>
        <v>1.3356002495579102</v>
      </c>
      <c r="I323" s="1">
        <f>IFERROR(I95/SUM(I95,I248),0)*'[1]Electricity and CHPs_IN'!E$54</f>
        <v>1.4175874444950001</v>
      </c>
      <c r="J323" s="1">
        <f>IFERROR(J95/SUM(J95,J248),0)*'[1]Electricity and CHPs_IN'!F$54</f>
        <v>1.5021479605552961</v>
      </c>
      <c r="K323" s="1">
        <f>IFERROR(K95/SUM(K95,K248),0)*'[1]Electricity and CHPs_IN'!G$54</f>
        <v>1.5898230471137589</v>
      </c>
      <c r="L323" s="1">
        <f>IFERROR(L95/SUM(L95,L248),0)*'[1]Electricity and CHPs_IN'!H$54</f>
        <v>1.5849037701083522</v>
      </c>
      <c r="M323" s="1">
        <f>IFERROR(M95/SUM(M95,M248),0)*'[1]Electricity and CHPs_IN'!I$54</f>
        <v>1.5873100192912872</v>
      </c>
      <c r="N323" s="1">
        <f>IFERROR(N95/SUM(N95,N248),0)*'[1]Electricity and CHPs_IN'!J$54</f>
        <v>1.5909709964149727</v>
      </c>
      <c r="O323" s="1">
        <f>IFERROR(O95/SUM(O95,O248),0)*'[1]Electricity and CHPs_IN'!K$54</f>
        <v>1.5913790209905003</v>
      </c>
      <c r="P323" s="1">
        <f>IFERROR(P95/SUM(P95,P248),0)*'[1]Electricity and CHPs_IN'!L$54</f>
        <v>1.7404935165402529</v>
      </c>
      <c r="Q323" s="1">
        <f>IFERROR(Q95/SUM(Q95,Q248),0)*'[1]Electricity and CHPs_IN'!M$54</f>
        <v>1.7405519882382054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0.8073858726131129</v>
      </c>
      <c r="G324" s="1">
        <f>IFERROR(G96/SUM(G96,G249),0)*'[1]Electricity and CHPs_IN'!C$55</f>
        <v>0.79113864097727749</v>
      </c>
      <c r="H324" s="1">
        <f>IFERROR(H96/SUM(H96,H249),0)*'[1]Electricity and CHPs_IN'!D$55</f>
        <v>1.0149240955363037</v>
      </c>
      <c r="I324" s="1">
        <f>IFERROR(I96/SUM(I96,I249),0)*'[1]Electricity and CHPs_IN'!E$55</f>
        <v>0.82209298452308732</v>
      </c>
      <c r="J324" s="1">
        <f>IFERROR(J96/SUM(J96,J249),0)*'[1]Electricity and CHPs_IN'!F$55</f>
        <v>0.71860119677659162</v>
      </c>
      <c r="K324" s="1">
        <f>IFERROR(K96/SUM(K96,K249),0)*'[1]Electricity and CHPs_IN'!G$55</f>
        <v>0.36342373557387514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2.2982720984627253E-2</v>
      </c>
      <c r="O324" s="1">
        <f>IFERROR(O96/SUM(O96,O249),0)*'[1]Electricity and CHPs_IN'!K$55</f>
        <v>2.7099738571691363E-2</v>
      </c>
      <c r="P324" s="1">
        <f>IFERROR(P96/SUM(P96,P249),0)*'[1]Electricity and CHPs_IN'!L$55</f>
        <v>2.5218373425690176E-2</v>
      </c>
      <c r="Q324" s="1">
        <f>IFERROR(Q96/SUM(Q96,Q249),0)*'[1]Electricity and CHPs_IN'!M$55</f>
        <v>3.9253840178988385E-2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1.2958396949435335E-2</v>
      </c>
      <c r="O325" s="1">
        <f>IFERROR(O97/SUM(O97,O250),0)*'[1]Electricity and CHPs_IN'!K$58</f>
        <v>1.7015310753002708E-2</v>
      </c>
      <c r="P325" s="1">
        <f>IFERROR(P97/SUM(P97,P250),0)*'[1]Electricity and CHPs_IN'!L$58</f>
        <v>1.495228167120163E-2</v>
      </c>
      <c r="Q325" s="1">
        <f>IFERROR(Q97/SUM(Q97,Q250),0)*'[1]Electricity and CHPs_IN'!M$58</f>
        <v>2.6493655502787945E-2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3.0417686113295899</v>
      </c>
      <c r="G326" s="1">
        <f t="shared" ref="G326:K326" si="309">G310-G342</f>
        <v>0.93135238135543674</v>
      </c>
      <c r="H326" s="1">
        <f t="shared" si="309"/>
        <v>1.2895383865713965</v>
      </c>
      <c r="I326" s="1">
        <f t="shared" si="309"/>
        <v>1.2127659585202299</v>
      </c>
      <c r="J326" s="1">
        <f t="shared" si="309"/>
        <v>1.2307604204814733</v>
      </c>
      <c r="K326" s="1">
        <f t="shared" si="309"/>
        <v>0.76782858923034403</v>
      </c>
      <c r="L326" s="1">
        <f t="shared" ref="L326:O326" si="310">L310-L342</f>
        <v>6.8239924525164808E-2</v>
      </c>
      <c r="M326" s="1">
        <f t="shared" si="310"/>
        <v>4.3363916938507385E-2</v>
      </c>
      <c r="N326" s="1">
        <f t="shared" si="310"/>
        <v>0.20937250924113826</v>
      </c>
      <c r="O326" s="1">
        <f t="shared" si="310"/>
        <v>0.32960307372220932</v>
      </c>
      <c r="P326" s="1">
        <f>P310-P342</f>
        <v>0.43083508414166705</v>
      </c>
      <c r="Q326" s="1">
        <f>Q310-Q342</f>
        <v>0.49380533078589117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6.3765156120465798E-4</v>
      </c>
      <c r="L327" s="1">
        <f t="shared" ref="L327:O327" si="312">IFERROR(L99/L83,0)*L311</f>
        <v>6.5714733383181101E-4</v>
      </c>
      <c r="M327" s="1">
        <f t="shared" si="312"/>
        <v>1.3060892286532195E-3</v>
      </c>
      <c r="N327" s="1">
        <f t="shared" si="312"/>
        <v>1.3642391323063306E-3</v>
      </c>
      <c r="O327" s="1">
        <f t="shared" si="312"/>
        <v>2.0899419078646629E-3</v>
      </c>
      <c r="P327" s="1">
        <f t="shared" ref="P327:Q341" si="313">IFERROR(P99/P83,0)*P311</f>
        <v>2.8882718297811544E-3</v>
      </c>
      <c r="Q327" s="1">
        <f t="shared" si="313"/>
        <v>4.510749245310185E-3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3.6749961638287684E-4</v>
      </c>
      <c r="L328" s="1">
        <f t="shared" ref="L328:O328" si="315">IFERROR(L100/L84,0)*L312</f>
        <v>3.2498489397918734E-4</v>
      </c>
      <c r="M328" s="1">
        <f t="shared" si="315"/>
        <v>1.9949870432392309E-3</v>
      </c>
      <c r="N328" s="1">
        <f t="shared" si="315"/>
        <v>1.9734351739368701E-3</v>
      </c>
      <c r="O328" s="1">
        <f t="shared" si="315"/>
        <v>2.8117843028931931E-3</v>
      </c>
      <c r="P328" s="1">
        <f t="shared" si="313"/>
        <v>3.8956878686109346E-3</v>
      </c>
      <c r="Q328" s="1">
        <f t="shared" si="313"/>
        <v>6.2596491726453016E-3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6.8010988093602164E-4</v>
      </c>
      <c r="M329" s="1">
        <f t="shared" si="317"/>
        <v>2.2465436332736906E-3</v>
      </c>
      <c r="N329" s="1">
        <f t="shared" si="317"/>
        <v>0.12269733920488826</v>
      </c>
      <c r="O329" s="1">
        <f t="shared" si="317"/>
        <v>0.21339461020582157</v>
      </c>
      <c r="P329" s="1">
        <f t="shared" si="313"/>
        <v>0.26100716816116509</v>
      </c>
      <c r="Q329" s="1">
        <f t="shared" si="313"/>
        <v>0.2839858281333264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1.2800432627558467</v>
      </c>
      <c r="G330" s="1">
        <f t="shared" si="318"/>
        <v>2.8902431215984139E-3</v>
      </c>
      <c r="H330" s="1">
        <f t="shared" si="318"/>
        <v>1.8073675830993337E-2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0.87053721669055395</v>
      </c>
      <c r="G332" s="1">
        <f t="shared" si="322"/>
        <v>0.11324939992413532</v>
      </c>
      <c r="H332" s="1">
        <f t="shared" si="322"/>
        <v>7.4992123954342932E-2</v>
      </c>
      <c r="I332" s="1">
        <f t="shared" si="322"/>
        <v>0.20362819605197885</v>
      </c>
      <c r="J332" s="1">
        <f t="shared" si="322"/>
        <v>0.36486769978146877</v>
      </c>
      <c r="K332" s="1">
        <f t="shared" si="322"/>
        <v>0.36231749458202844</v>
      </c>
      <c r="L332" s="1">
        <f t="shared" ref="L332:O332" si="323">IFERROR(L104/L88,0)*L316</f>
        <v>6.1187620822183632E-2</v>
      </c>
      <c r="M332" s="1">
        <f t="shared" si="323"/>
        <v>2.718386955299406E-2</v>
      </c>
      <c r="N332" s="1">
        <f t="shared" si="323"/>
        <v>5.4153174842222145E-2</v>
      </c>
      <c r="O332" s="1">
        <f t="shared" si="323"/>
        <v>6.4217645262677314E-2</v>
      </c>
      <c r="P332" s="1">
        <f t="shared" si="313"/>
        <v>9.4272123977222275E-2</v>
      </c>
      <c r="Q332" s="1">
        <f t="shared" si="313"/>
        <v>0.10585538588982665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9.4960311014454339E-3</v>
      </c>
      <c r="L333" s="1">
        <f t="shared" ref="L333:O333" si="325">IFERROR(L105/L89,0)*L317</f>
        <v>5.390061594234088E-3</v>
      </c>
      <c r="M333" s="1">
        <f t="shared" si="325"/>
        <v>1.0632427480347132E-2</v>
      </c>
      <c r="N333" s="1">
        <f t="shared" si="325"/>
        <v>2.1121840506427965E-2</v>
      </c>
      <c r="O333" s="1">
        <f t="shared" si="325"/>
        <v>2.5110629884717808E-2</v>
      </c>
      <c r="P333" s="1">
        <f t="shared" si="313"/>
        <v>3.6930464970601831E-2</v>
      </c>
      <c r="Q333" s="1">
        <f t="shared" si="313"/>
        <v>4.1726406136827571E-2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4.5762521610979066E-2</v>
      </c>
      <c r="G335" s="1">
        <f t="shared" si="328"/>
        <v>1.3021418962787976E-2</v>
      </c>
      <c r="H335" s="1">
        <f t="shared" si="328"/>
        <v>3.2188653132534079E-2</v>
      </c>
      <c r="I335" s="1">
        <f t="shared" si="328"/>
        <v>2.3295421463700939E-2</v>
      </c>
      <c r="J335" s="1">
        <f t="shared" si="328"/>
        <v>1.9749014177986093E-2</v>
      </c>
      <c r="K335" s="1">
        <f t="shared" si="328"/>
        <v>8.6885901316417543E-3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6.2587357959175956E-4</v>
      </c>
      <c r="O335" s="1">
        <f t="shared" si="329"/>
        <v>1.389355465676424E-3</v>
      </c>
      <c r="P335" s="1">
        <f t="shared" si="313"/>
        <v>3.5133374469469261E-3</v>
      </c>
      <c r="Q335" s="1">
        <f t="shared" si="313"/>
        <v>4.0337898364560072E-3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1.0492327669582796E-3</v>
      </c>
      <c r="O336" s="1">
        <f t="shared" si="331"/>
        <v>2.4867113218195072E-3</v>
      </c>
      <c r="P336" s="1">
        <f t="shared" si="313"/>
        <v>3.0644547778964411E-3</v>
      </c>
      <c r="Q336" s="1">
        <f t="shared" si="313"/>
        <v>5.8829874553904078E-3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5.8654615668607933E-2</v>
      </c>
      <c r="G337" s="1">
        <f t="shared" si="332"/>
        <v>4.2320769453159858E-2</v>
      </c>
      <c r="H337" s="1">
        <f t="shared" si="332"/>
        <v>0.18125898213251077</v>
      </c>
      <c r="I337" s="1">
        <f t="shared" si="332"/>
        <v>0.17567457046190615</v>
      </c>
      <c r="J337" s="1">
        <f t="shared" si="332"/>
        <v>0.16829332206073139</v>
      </c>
      <c r="K337" s="1">
        <f t="shared" si="332"/>
        <v>7.1650222480025047E-2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1.0878653288570463E-3</v>
      </c>
      <c r="O337" s="1">
        <f t="shared" si="333"/>
        <v>7.8567706638846321E-3</v>
      </c>
      <c r="P337" s="1">
        <f t="shared" si="313"/>
        <v>1.3998190313224371E-2</v>
      </c>
      <c r="Q337" s="1">
        <f t="shared" si="313"/>
        <v>2.0343765653436704E-2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3.1837602870418316E-3</v>
      </c>
      <c r="O338" s="1">
        <f t="shared" si="335"/>
        <v>6.5922992228446215E-3</v>
      </c>
      <c r="P338" s="1">
        <f t="shared" si="313"/>
        <v>7.1854020309441461E-3</v>
      </c>
      <c r="Q338" s="1">
        <f t="shared" si="313"/>
        <v>1.3854303257842288E-2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0.78677099460360234</v>
      </c>
      <c r="G340" s="1">
        <f t="shared" si="338"/>
        <v>0.75987054989375513</v>
      </c>
      <c r="H340" s="1">
        <f t="shared" si="338"/>
        <v>0.98302495152101554</v>
      </c>
      <c r="I340" s="1">
        <f t="shared" si="338"/>
        <v>0.81016777054264411</v>
      </c>
      <c r="J340" s="1">
        <f t="shared" si="338"/>
        <v>0.67785038446128754</v>
      </c>
      <c r="K340" s="1">
        <f t="shared" si="338"/>
        <v>0.31467109975761554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1.3529255176373725E-3</v>
      </c>
      <c r="O340" s="1">
        <f t="shared" si="339"/>
        <v>2.2442265632591192E-3</v>
      </c>
      <c r="P340" s="1">
        <f t="shared" si="313"/>
        <v>2.5613355992541043E-3</v>
      </c>
      <c r="Q340" s="1">
        <f t="shared" si="313"/>
        <v>4.3897113111658224E-3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7.6282290126969746E-4</v>
      </c>
      <c r="O341" s="1">
        <f t="shared" si="341"/>
        <v>1.4090989207507293E-3</v>
      </c>
      <c r="P341" s="1">
        <f t="shared" si="313"/>
        <v>1.5186471660186096E-3</v>
      </c>
      <c r="Q341" s="1">
        <f t="shared" si="313"/>
        <v>2.9627546936661542E-3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1.1444332263310779</v>
      </c>
      <c r="G342" s="1">
        <f t="shared" ref="G342:K342" si="342">SUM(G343:G357)</f>
        <v>1.2950803891777662</v>
      </c>
      <c r="H342" s="1">
        <f t="shared" si="342"/>
        <v>1.3774457496572063</v>
      </c>
      <c r="I342" s="1">
        <f t="shared" si="342"/>
        <v>1.4354386773993455</v>
      </c>
      <c r="J342" s="1">
        <f t="shared" si="342"/>
        <v>1.5761384576470769</v>
      </c>
      <c r="K342" s="1">
        <f t="shared" si="342"/>
        <v>1.7087842977938934</v>
      </c>
      <c r="L342" s="1">
        <f t="shared" ref="L342:O342" si="343">SUM(L343:L357)</f>
        <v>1.6692585947142482</v>
      </c>
      <c r="M342" s="1">
        <f t="shared" si="343"/>
        <v>1.9729725216035023</v>
      </c>
      <c r="N342" s="1">
        <f t="shared" si="343"/>
        <v>4.9382983195071857</v>
      </c>
      <c r="O342" s="1">
        <f t="shared" si="343"/>
        <v>5.2418362836571042</v>
      </c>
      <c r="P342" s="1">
        <f>SUM(P343:P357)</f>
        <v>5.551570363009005</v>
      </c>
      <c r="Q342" s="1">
        <f>SUM(Q343:Q357)</f>
        <v>5.6624711004007064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9.8792658000769321E-5</v>
      </c>
      <c r="L343" s="1">
        <f t="shared" ref="L343:O343" si="345">L311-L327</f>
        <v>8.1233308025088096E-4</v>
      </c>
      <c r="M343" s="1">
        <f t="shared" si="345"/>
        <v>1.1615870422400316E-2</v>
      </c>
      <c r="N343" s="1">
        <f t="shared" si="345"/>
        <v>2.1810671034855005E-2</v>
      </c>
      <c r="O343" s="1">
        <f t="shared" si="345"/>
        <v>2.314676113289468E-2</v>
      </c>
      <c r="P343" s="1">
        <f t="shared" ref="P343:Q357" si="346">P311-P327</f>
        <v>2.5549047192190769E-2</v>
      </c>
      <c r="Q343" s="1">
        <f t="shared" si="346"/>
        <v>3.5825440861887027E-2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5.6937465734636147E-5</v>
      </c>
      <c r="L344" s="1">
        <f t="shared" ref="L344:O344" si="348">L312-L328</f>
        <v>4.0173027625595717E-4</v>
      </c>
      <c r="M344" s="1">
        <f t="shared" si="348"/>
        <v>1.7742670623300313E-2</v>
      </c>
      <c r="N344" s="1">
        <f t="shared" si="348"/>
        <v>3.1550147161212072E-2</v>
      </c>
      <c r="O344" s="1">
        <f t="shared" si="348"/>
        <v>3.1141391715901266E-2</v>
      </c>
      <c r="P344" s="1">
        <f t="shared" si="346"/>
        <v>3.4460438306018901E-2</v>
      </c>
      <c r="Q344" s="1">
        <f t="shared" si="346"/>
        <v>4.9715619081224967E-2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8.407182469543701E-4</v>
      </c>
      <c r="M345" s="1">
        <f t="shared" si="350"/>
        <v>1.9979921103310976E-2</v>
      </c>
      <c r="N345" s="1">
        <f t="shared" si="350"/>
        <v>1.9616145284776456</v>
      </c>
      <c r="O345" s="1">
        <f t="shared" si="350"/>
        <v>2.3634121364301461</v>
      </c>
      <c r="P345" s="1">
        <f t="shared" si="346"/>
        <v>2.3088146995343397</v>
      </c>
      <c r="Q345" s="1">
        <f t="shared" si="346"/>
        <v>2.2554828340285815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3.3539538048047213E-2</v>
      </c>
      <c r="G346" s="1">
        <f t="shared" si="351"/>
        <v>1.1893129058929749E-4</v>
      </c>
      <c r="H346" s="1">
        <f t="shared" si="351"/>
        <v>5.8649049276564974E-4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2.2809710383205339E-2</v>
      </c>
      <c r="G348" s="1">
        <f t="shared" si="355"/>
        <v>4.6601260602575356E-3</v>
      </c>
      <c r="H348" s="1">
        <f t="shared" si="355"/>
        <v>2.4334932275427296E-3</v>
      </c>
      <c r="I348" s="1">
        <f t="shared" si="355"/>
        <v>2.9972925345389256E-3</v>
      </c>
      <c r="J348" s="1">
        <f t="shared" si="355"/>
        <v>2.1935010283320899E-2</v>
      </c>
      <c r="K348" s="1">
        <f t="shared" si="355"/>
        <v>5.6134589025885806E-2</v>
      </c>
      <c r="L348" s="1">
        <f t="shared" ref="L348:O348" si="356">L316-L332</f>
        <v>7.5637115052845511E-2</v>
      </c>
      <c r="M348" s="1">
        <f t="shared" si="356"/>
        <v>0.2417631960969574</v>
      </c>
      <c r="N348" s="1">
        <f t="shared" si="356"/>
        <v>0.86576983023492682</v>
      </c>
      <c r="O348" s="1">
        <f t="shared" si="356"/>
        <v>0.71123053220693255</v>
      </c>
      <c r="P348" s="1">
        <f t="shared" si="346"/>
        <v>0.83391144821178731</v>
      </c>
      <c r="Q348" s="1">
        <f t="shared" si="346"/>
        <v>0.84072859316023274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1.4712394825748196E-3</v>
      </c>
      <c r="L349" s="1">
        <f t="shared" ref="L349:O349" si="358">L317-L333</f>
        <v>6.662927949589433E-3</v>
      </c>
      <c r="M349" s="1">
        <f t="shared" si="358"/>
        <v>9.4560844066246069E-2</v>
      </c>
      <c r="N349" s="1">
        <f t="shared" si="358"/>
        <v>0.33768384444270072</v>
      </c>
      <c r="O349" s="1">
        <f t="shared" si="358"/>
        <v>0.27810808982338853</v>
      </c>
      <c r="P349" s="1">
        <f t="shared" si="346"/>
        <v>0.32667915209177034</v>
      </c>
      <c r="Q349" s="1">
        <f t="shared" si="346"/>
        <v>0.33140101879708916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1.1990640311965589E-3</v>
      </c>
      <c r="G351" s="1">
        <f t="shared" si="361"/>
        <v>5.3582141619001877E-4</v>
      </c>
      <c r="H351" s="1">
        <f t="shared" si="361"/>
        <v>1.0445212813206053E-3</v>
      </c>
      <c r="I351" s="1">
        <f t="shared" si="361"/>
        <v>3.4289550364756741E-4</v>
      </c>
      <c r="J351" s="1">
        <f t="shared" si="361"/>
        <v>1.1872654919551119E-3</v>
      </c>
      <c r="K351" s="1">
        <f t="shared" si="361"/>
        <v>1.3461410049126245E-3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1.0006107016447783E-2</v>
      </c>
      <c r="O351" s="1">
        <f t="shared" si="362"/>
        <v>1.5387546884282241E-2</v>
      </c>
      <c r="P351" s="1">
        <f t="shared" si="346"/>
        <v>3.1078246620900415E-2</v>
      </c>
      <c r="Q351" s="1">
        <f t="shared" si="346"/>
        <v>3.2037316059074825E-2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1.6774530342367557E-2</v>
      </c>
      <c r="O352" s="1">
        <f t="shared" si="364"/>
        <v>2.7541106647997884E-2</v>
      </c>
      <c r="P352" s="1">
        <f t="shared" si="346"/>
        <v>2.7107524621303739E-2</v>
      </c>
      <c r="Q352" s="1">
        <f t="shared" si="346"/>
        <v>4.6724082344732326E-2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1.5368611133310534E-3</v>
      </c>
      <c r="G353" s="1">
        <f t="shared" si="365"/>
        <v>1.7414672461923686E-3</v>
      </c>
      <c r="H353" s="1">
        <f t="shared" si="365"/>
        <v>5.8818510823790415E-3</v>
      </c>
      <c r="I353" s="1">
        <f t="shared" si="365"/>
        <v>2.5858308857157897E-3</v>
      </c>
      <c r="J353" s="1">
        <f t="shared" si="365"/>
        <v>1.0117409001200589E-2</v>
      </c>
      <c r="K353" s="1">
        <f t="shared" si="365"/>
        <v>1.1100915226766386E-2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1.7392165534654714E-2</v>
      </c>
      <c r="O353" s="1">
        <f t="shared" si="366"/>
        <v>8.7016195593053985E-2</v>
      </c>
      <c r="P353" s="1">
        <f t="shared" si="346"/>
        <v>0.12382505733365663</v>
      </c>
      <c r="Q353" s="1">
        <f t="shared" si="346"/>
        <v>0.16157501419149853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5.0900129332247301E-2</v>
      </c>
      <c r="O354" s="1">
        <f t="shared" si="368"/>
        <v>7.3011778391322141E-2</v>
      </c>
      <c r="P354" s="1">
        <f t="shared" si="346"/>
        <v>6.3560560225165957E-2</v>
      </c>
      <c r="Q354" s="1">
        <f t="shared" si="346"/>
        <v>0.11003416396123489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1.0647331747457871</v>
      </c>
      <c r="G355" s="1">
        <f t="shared" si="369"/>
        <v>1.2567559520810148</v>
      </c>
      <c r="H355" s="1">
        <f t="shared" si="369"/>
        <v>1.3356002495579102</v>
      </c>
      <c r="I355" s="1">
        <f t="shared" si="369"/>
        <v>1.4175874444950001</v>
      </c>
      <c r="J355" s="1">
        <f t="shared" si="369"/>
        <v>1.5021479605552961</v>
      </c>
      <c r="K355" s="1">
        <f t="shared" si="369"/>
        <v>1.5898230471137589</v>
      </c>
      <c r="L355" s="1">
        <f t="shared" ref="L355:O355" si="370">L323-L339</f>
        <v>1.5849037701083522</v>
      </c>
      <c r="M355" s="1">
        <f t="shared" si="370"/>
        <v>1.5873100192912872</v>
      </c>
      <c r="N355" s="1">
        <f t="shared" si="370"/>
        <v>1.5909709964149727</v>
      </c>
      <c r="O355" s="1">
        <f t="shared" si="370"/>
        <v>1.5913790209905003</v>
      </c>
      <c r="P355" s="1">
        <f t="shared" si="346"/>
        <v>1.7404935165402529</v>
      </c>
      <c r="Q355" s="1">
        <f t="shared" si="346"/>
        <v>1.7405519882382054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2.0614878009510562E-2</v>
      </c>
      <c r="G356" s="1">
        <f t="shared" si="371"/>
        <v>3.1268091083522354E-2</v>
      </c>
      <c r="H356" s="1">
        <f t="shared" si="371"/>
        <v>3.189914401528815E-2</v>
      </c>
      <c r="I356" s="1">
        <f t="shared" si="371"/>
        <v>1.1925213980443217E-2</v>
      </c>
      <c r="J356" s="1">
        <f t="shared" si="371"/>
        <v>4.0750812315304086E-2</v>
      </c>
      <c r="K356" s="1">
        <f t="shared" si="371"/>
        <v>4.8752635816259604E-2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2.1629795466989881E-2</v>
      </c>
      <c r="O356" s="1">
        <f t="shared" si="372"/>
        <v>2.4855512008432244E-2</v>
      </c>
      <c r="P356" s="1">
        <f t="shared" si="346"/>
        <v>2.265703782643607E-2</v>
      </c>
      <c r="Q356" s="1">
        <f t="shared" si="346"/>
        <v>3.4864128867822565E-2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1.2195574048165637E-2</v>
      </c>
      <c r="O357" s="1">
        <f t="shared" si="374"/>
        <v>1.5606211832251977E-2</v>
      </c>
      <c r="P357" s="1">
        <f t="shared" si="346"/>
        <v>1.343363450518302E-2</v>
      </c>
      <c r="Q357" s="1">
        <f t="shared" si="346"/>
        <v>2.3530900809121791E-2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22.49567259688887</v>
      </c>
      <c r="G358" s="1">
        <f t="shared" ref="G358:K358" si="376">SUM(G359:G364)</f>
        <v>24.6650998051607</v>
      </c>
      <c r="H358" s="1">
        <f t="shared" si="376"/>
        <v>27.528366479423912</v>
      </c>
      <c r="I358" s="1">
        <f t="shared" si="376"/>
        <v>25.111359646105438</v>
      </c>
      <c r="J358" s="1">
        <f t="shared" si="376"/>
        <v>25.516703512270539</v>
      </c>
      <c r="K358" s="1">
        <f t="shared" si="376"/>
        <v>29.062998970571694</v>
      </c>
      <c r="L358" s="1">
        <f t="shared" ref="L358:O358" si="377">SUM(L359:L364)</f>
        <v>31.107502663210813</v>
      </c>
      <c r="M358" s="1">
        <f t="shared" si="377"/>
        <v>36.622338628117419</v>
      </c>
      <c r="N358" s="1">
        <f t="shared" si="377"/>
        <v>35.199913805047572</v>
      </c>
      <c r="O358" s="1">
        <f t="shared" si="377"/>
        <v>34.778735519127459</v>
      </c>
      <c r="P358" s="1">
        <f>SUM(P359:P364)</f>
        <v>34.784164526036747</v>
      </c>
      <c r="Q358" s="1">
        <f>SUM(Q359:Q364)</f>
        <v>34.828139215933618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18.203660657374531</v>
      </c>
      <c r="G359" s="1">
        <f>'[1]Electricity and CHPs_IN'!C$19</f>
        <v>20.539453971210673</v>
      </c>
      <c r="H359" s="1">
        <f>'[1]Electricity and CHPs_IN'!D$19</f>
        <v>23.400404868118514</v>
      </c>
      <c r="I359" s="1">
        <f>'[1]Electricity and CHPs_IN'!E$19</f>
        <v>20.696675389396589</v>
      </c>
      <c r="J359" s="1">
        <f>'[1]Electricity and CHPs_IN'!F$19</f>
        <v>20.958892104276625</v>
      </c>
      <c r="K359" s="1">
        <f>'[1]Electricity and CHPs_IN'!G$19</f>
        <v>19.984344583181546</v>
      </c>
      <c r="L359" s="1">
        <f>'[1]Electricity and CHPs_IN'!H$19</f>
        <v>12.135334251512134</v>
      </c>
      <c r="M359" s="1">
        <f>'[1]Electricity and CHPs_IN'!I$19</f>
        <v>14.341296618358216</v>
      </c>
      <c r="N359" s="1">
        <f>'[1]Electricity and CHPs_IN'!J$19</f>
        <v>13.674474975510954</v>
      </c>
      <c r="O359" s="1">
        <f>'[1]Electricity and CHPs_IN'!K$19</f>
        <v>13.365334311001636</v>
      </c>
      <c r="P359" s="1">
        <f>'[1]Electricity and CHPs_IN'!L$19</f>
        <v>13.354444620470275</v>
      </c>
      <c r="Q359" s="1">
        <f>'[1]Electricity and CHPs_IN'!M$19</f>
        <v>13.373842039435523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3.4841027095136612</v>
      </c>
      <c r="L360" s="1">
        <f>'[1]Electricity and CHPs_IN'!H$20</f>
        <v>12.831822473727074</v>
      </c>
      <c r="M360" s="1">
        <f>'[1]Electricity and CHPs_IN'!I$20</f>
        <v>14.340548630864618</v>
      </c>
      <c r="N360" s="1">
        <f>'[1]Electricity and CHPs_IN'!J$20</f>
        <v>13.673682473059936</v>
      </c>
      <c r="O360" s="1">
        <f>'[1]Electricity and CHPs_IN'!K$20</f>
        <v>13.36464597008777</v>
      </c>
      <c r="P360" s="1">
        <f>'[1]Electricity and CHPs_IN'!L$20</f>
        <v>13.353787488031815</v>
      </c>
      <c r="Q360" s="1">
        <f>'[1]Electricity and CHPs_IN'!M$20</f>
        <v>13.373356316265701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3.8975252732971155</v>
      </c>
      <c r="G361" s="1">
        <f>IFERROR(G133/SUM(G133,G198),0)*'[1]Electricity and CHPs_IN'!C$26</f>
        <v>3.6926095593836208</v>
      </c>
      <c r="H361" s="1">
        <f>IFERROR(H133/SUM(H133,H198),0)*'[1]Electricity and CHPs_IN'!D$26</f>
        <v>3.4942534388257447</v>
      </c>
      <c r="I361" s="1">
        <f>IFERROR(I133/SUM(I133,I198),0)*'[1]Electricity and CHPs_IN'!E$26</f>
        <v>3.7203128432810351</v>
      </c>
      <c r="J361" s="1">
        <f>IFERROR(J133/SUM(J133,J198),0)*'[1]Electricity and CHPs_IN'!F$26</f>
        <v>3.7880729819316068</v>
      </c>
      <c r="K361" s="1">
        <f>IFERROR(K133/SUM(K133,K198),0)*'[1]Electricity and CHPs_IN'!G$26</f>
        <v>4.3332474853032421</v>
      </c>
      <c r="L361" s="1">
        <f>IFERROR(L133/SUM(L133,L198),0)*'[1]Electricity and CHPs_IN'!H$26</f>
        <v>3.7617255213134944</v>
      </c>
      <c r="M361" s="1">
        <f>IFERROR(M133/SUM(M133,M198),0)*'[1]Electricity and CHPs_IN'!I$26</f>
        <v>3.8147711678915663</v>
      </c>
      <c r="N361" s="1">
        <f>IFERROR(N133/SUM(N133,N198),0)*'[1]Electricity and CHPs_IN'!J$26</f>
        <v>4.0290124394724334</v>
      </c>
      <c r="O361" s="1">
        <f>IFERROR(O133/SUM(O133,O198),0)*'[1]Electricity and CHPs_IN'!K$26</f>
        <v>4.2576810818573438</v>
      </c>
      <c r="P361" s="1">
        <f>IFERROR(P133/SUM(P133,P198),0)*'[1]Electricity and CHPs_IN'!L$26</f>
        <v>4.2846897330735709</v>
      </c>
      <c r="Q361" s="1">
        <f>IFERROR(Q133/SUM(Q133,Q198),0)*'[1]Electricity and CHPs_IN'!M$26</f>
        <v>4.2871274699048794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0.38957393483528657</v>
      </c>
      <c r="L362" s="1">
        <f>IFERROR(L134/SUM(L134,L199),0)*'[1]Electricity and CHPs_IN'!H$27</f>
        <v>1.3725861517130198</v>
      </c>
      <c r="M362" s="1">
        <f>IFERROR(M134/SUM(M134,M199),0)*'[1]Electricity and CHPs_IN'!I$27</f>
        <v>1.4726836935594074</v>
      </c>
      <c r="N362" s="1">
        <f>IFERROR(N134/SUM(N134,N199),0)*'[1]Electricity and CHPs_IN'!J$27</f>
        <v>1.4042280403059819</v>
      </c>
      <c r="O362" s="1">
        <f>IFERROR(O134/SUM(O134,O199),0)*'[1]Electricity and CHPs_IN'!K$27</f>
        <v>1.3724757340330616</v>
      </c>
      <c r="P362" s="1">
        <f>IFERROR(P134/SUM(P134,P199),0)*'[1]Electricity and CHPs_IN'!L$27</f>
        <v>1.3713860202046801</v>
      </c>
      <c r="Q362" s="1">
        <f>IFERROR(Q134/SUM(Q134,Q199),0)*'[1]Electricity and CHPs_IN'!M$27</f>
        <v>1.3733779807934476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0.39448666621722267</v>
      </c>
      <c r="G363" s="1">
        <f>IFERROR(G135/SUM(G135,G274),0)*'[1]Electricity and CHPs_IN'!C$44</f>
        <v>0.43303627456640892</v>
      </c>
      <c r="H363" s="1">
        <f>IFERROR(H135/SUM(H135,H274),0)*'[1]Electricity and CHPs_IN'!D$44</f>
        <v>0.63370817247965239</v>
      </c>
      <c r="I363" s="1">
        <f>IFERROR(I135/SUM(I135,I274),0)*'[1]Electricity and CHPs_IN'!E$44</f>
        <v>0.6943714134278115</v>
      </c>
      <c r="J363" s="1">
        <f>IFERROR(J135/SUM(J135,J274),0)*'[1]Electricity and CHPs_IN'!F$44</f>
        <v>0.76973842606230891</v>
      </c>
      <c r="K363" s="1">
        <f>IFERROR(K135/SUM(K135,K274),0)*'[1]Electricity and CHPs_IN'!G$44</f>
        <v>0.79456974037513017</v>
      </c>
      <c r="L363" s="1">
        <f>IFERROR(L135/SUM(L135,L274),0)*'[1]Electricity and CHPs_IN'!H$44</f>
        <v>7.3461372742006448E-3</v>
      </c>
      <c r="M363" s="1">
        <f>IFERROR(M135/SUM(M135,M274),0)*'[1]Electricity and CHPs_IN'!I$44</f>
        <v>3.1081754108889391E-3</v>
      </c>
      <c r="N363" s="1">
        <f>IFERROR(N135/SUM(N135,N274),0)*'[1]Electricity and CHPs_IN'!J$44</f>
        <v>5.0374661900814289E-3</v>
      </c>
      <c r="O363" s="1">
        <f>IFERROR(O135/SUM(O135,O274),0)*'[1]Electricity and CHPs_IN'!K$44</f>
        <v>4.0146812052459019E-3</v>
      </c>
      <c r="P363" s="1">
        <f>IFERROR(P135/SUM(P135,P274),0)*'[1]Electricity and CHPs_IN'!L$44</f>
        <v>2.1999675486311129E-3</v>
      </c>
      <c r="Q363" s="1">
        <f>IFERROR(Q135/SUM(Q135,Q274),0)*'[1]Electricity and CHPs_IN'!M$44</f>
        <v>1.2208025443967742E-3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7.7160517362827669E-2</v>
      </c>
      <c r="L364" s="1">
        <f>IFERROR(L136/SUM(L136,L275),0)*'[1]Electricity and CHPs_IN'!H$45</f>
        <v>0.99868812767089277</v>
      </c>
      <c r="M364" s="1">
        <f>IFERROR(M136/SUM(M136,M275),0)*'[1]Electricity and CHPs_IN'!I$45</f>
        <v>2.6499303420327238</v>
      </c>
      <c r="N364" s="1">
        <f>IFERROR(N136/SUM(N136,N275),0)*'[1]Electricity and CHPs_IN'!J$45</f>
        <v>2.4134784105081919</v>
      </c>
      <c r="O364" s="1">
        <f>IFERROR(O136/SUM(O136,O275),0)*'[1]Electricity and CHPs_IN'!K$45</f>
        <v>2.414583740942402</v>
      </c>
      <c r="P364" s="1">
        <f>IFERROR(P136/SUM(P136,P275),0)*'[1]Electricity and CHPs_IN'!L$45</f>
        <v>2.4176566967077724</v>
      </c>
      <c r="Q364" s="1">
        <f>IFERROR(Q136/SUM(Q136,Q275),0)*'[1]Electricity and CHPs_IN'!M$45</f>
        <v>2.4192146069896721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11.050592965335824</v>
      </c>
      <c r="G365" s="1">
        <f t="shared" ref="G365:K365" si="378">SUM(G366:G369)</f>
        <v>12.116031765297146</v>
      </c>
      <c r="H365" s="1">
        <f t="shared" si="378"/>
        <v>13.447329153472129</v>
      </c>
      <c r="I365" s="1">
        <f t="shared" si="378"/>
        <v>12.208494116338812</v>
      </c>
      <c r="J365" s="1">
        <f t="shared" si="378"/>
        <v>12.373482543104117</v>
      </c>
      <c r="K365" s="1">
        <f t="shared" si="378"/>
        <v>14.095634356416868</v>
      </c>
      <c r="L365" s="1">
        <f t="shared" ref="L365:O365" si="379">SUM(L366:L369)</f>
        <v>15.05073419913286</v>
      </c>
      <c r="M365" s="1">
        <f t="shared" si="379"/>
        <v>16.984650055336903</v>
      </c>
      <c r="N365" s="1">
        <f t="shared" si="379"/>
        <v>16.39069896417465</v>
      </c>
      <c r="O365" s="1">
        <f t="shared" si="379"/>
        <v>16.180068548489903</v>
      </c>
      <c r="P365" s="1">
        <f>SUM(P366:P369)</f>
        <v>16.18215393089017</v>
      </c>
      <c r="Q365" s="1">
        <f>SUM(Q366:Q369)</f>
        <v>16.203851903199777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9.1018303286872655</v>
      </c>
      <c r="G366" s="1">
        <f t="shared" ref="G366:K366" si="380">G359*IFERROR(G138/G131,0)</f>
        <v>10.269726985605335</v>
      </c>
      <c r="H366" s="1">
        <f t="shared" si="380"/>
        <v>11.700202434059257</v>
      </c>
      <c r="I366" s="1">
        <f t="shared" si="380"/>
        <v>10.348337694698294</v>
      </c>
      <c r="J366" s="1">
        <f t="shared" si="380"/>
        <v>10.479446052138313</v>
      </c>
      <c r="K366" s="1">
        <f t="shared" si="380"/>
        <v>9.9921722915907729</v>
      </c>
      <c r="L366" s="1">
        <f t="shared" ref="L366:O366" si="381">L359*IFERROR(L138/L131,0)</f>
        <v>6.067667125756067</v>
      </c>
      <c r="M366" s="1">
        <f t="shared" si="381"/>
        <v>7.170648309179108</v>
      </c>
      <c r="N366" s="1">
        <f t="shared" si="381"/>
        <v>6.8372374877554769</v>
      </c>
      <c r="O366" s="1">
        <f t="shared" si="381"/>
        <v>6.6826671555008179</v>
      </c>
      <c r="P366" s="1">
        <f t="shared" ref="P366:Q371" si="382">P359*IFERROR(P138/P131,0)</f>
        <v>6.6772223102351376</v>
      </c>
      <c r="Q366" s="1">
        <f t="shared" si="382"/>
        <v>6.6869210197177615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1.7420513547568306</v>
      </c>
      <c r="L367" s="1">
        <f t="shared" ref="L367:O367" si="384">L360*IFERROR(L139/L132,0)</f>
        <v>6.4159112368635371</v>
      </c>
      <c r="M367" s="1">
        <f t="shared" si="384"/>
        <v>7.1702743154323088</v>
      </c>
      <c r="N367" s="1">
        <f t="shared" si="384"/>
        <v>6.8368412365299678</v>
      </c>
      <c r="O367" s="1">
        <f t="shared" si="384"/>
        <v>6.6823229850438848</v>
      </c>
      <c r="P367" s="1">
        <f t="shared" si="382"/>
        <v>6.6768937440159073</v>
      </c>
      <c r="Q367" s="1">
        <f t="shared" si="382"/>
        <v>6.6866781581328505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1.9487626366485575</v>
      </c>
      <c r="G368" s="1">
        <f t="shared" si="385"/>
        <v>1.8463047796918108</v>
      </c>
      <c r="H368" s="1">
        <f t="shared" si="385"/>
        <v>1.7471267194128723</v>
      </c>
      <c r="I368" s="1">
        <f t="shared" si="385"/>
        <v>1.8601564216405175</v>
      </c>
      <c r="J368" s="1">
        <f t="shared" si="385"/>
        <v>1.8940364909658038</v>
      </c>
      <c r="K368" s="1">
        <f t="shared" si="385"/>
        <v>2.1666237426516211</v>
      </c>
      <c r="L368" s="1">
        <f t="shared" ref="L368:O368" si="386">L361*IFERROR(L140/L133,0)</f>
        <v>1.8808627606567472</v>
      </c>
      <c r="M368" s="1">
        <f t="shared" si="386"/>
        <v>1.9073855839457832</v>
      </c>
      <c r="N368" s="1">
        <f t="shared" si="386"/>
        <v>2.0145062197362167</v>
      </c>
      <c r="O368" s="1">
        <f t="shared" si="386"/>
        <v>2.1288405409286715</v>
      </c>
      <c r="P368" s="1">
        <f t="shared" si="382"/>
        <v>2.1423448665367855</v>
      </c>
      <c r="Q368" s="1">
        <f t="shared" si="382"/>
        <v>2.1435637349524397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0.19478696741764329</v>
      </c>
      <c r="L369" s="1">
        <f t="shared" ref="L369:O369" si="388">L362*IFERROR(L141/L134,0)</f>
        <v>0.68629307585650989</v>
      </c>
      <c r="M369" s="1">
        <f t="shared" si="388"/>
        <v>0.73634184677970371</v>
      </c>
      <c r="N369" s="1">
        <f t="shared" si="388"/>
        <v>0.70211402015299096</v>
      </c>
      <c r="O369" s="1">
        <f t="shared" si="388"/>
        <v>0.68623786701653078</v>
      </c>
      <c r="P369" s="1">
        <f t="shared" si="382"/>
        <v>0.68569301010234007</v>
      </c>
      <c r="Q369" s="1">
        <f t="shared" si="382"/>
        <v>0.68668899039672382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11.445079631553046</v>
      </c>
      <c r="G372" s="1">
        <f t="shared" ref="G372:K372" si="393">SUM(G373:G378)</f>
        <v>12.549068039863554</v>
      </c>
      <c r="H372" s="1">
        <f t="shared" si="393"/>
        <v>14.081037325951781</v>
      </c>
      <c r="I372" s="1">
        <f t="shared" si="393"/>
        <v>12.902865529766624</v>
      </c>
      <c r="J372" s="1">
        <f t="shared" si="393"/>
        <v>13.143220969166425</v>
      </c>
      <c r="K372" s="1">
        <f t="shared" si="393"/>
        <v>14.967364614154825</v>
      </c>
      <c r="L372" s="1">
        <f t="shared" ref="L372:O372" si="394">SUM(L373:L378)</f>
        <v>16.056768464077955</v>
      </c>
      <c r="M372" s="1">
        <f t="shared" si="394"/>
        <v>19.637688572780519</v>
      </c>
      <c r="N372" s="1">
        <f t="shared" si="394"/>
        <v>18.809214840872922</v>
      </c>
      <c r="O372" s="1">
        <f t="shared" si="394"/>
        <v>18.598666970637549</v>
      </c>
      <c r="P372" s="1">
        <f>SUM(P373:P378)</f>
        <v>18.602010595146574</v>
      </c>
      <c r="Q372" s="1">
        <f>SUM(Q373:Q378)</f>
        <v>18.624287312733845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9.1018303286872655</v>
      </c>
      <c r="G373" s="1">
        <f t="shared" si="395"/>
        <v>10.269726985605336</v>
      </c>
      <c r="H373" s="1">
        <f t="shared" si="395"/>
        <v>11.700202434059257</v>
      </c>
      <c r="I373" s="1">
        <f t="shared" si="395"/>
        <v>10.348337694698294</v>
      </c>
      <c r="J373" s="1">
        <f t="shared" si="395"/>
        <v>10.479446052138313</v>
      </c>
      <c r="K373" s="1">
        <f t="shared" si="395"/>
        <v>9.9921722915907729</v>
      </c>
      <c r="L373" s="1">
        <f t="shared" ref="L373:O373" si="396">L366*IFERROR(L145/L138,0)</f>
        <v>6.067667125756067</v>
      </c>
      <c r="M373" s="1">
        <f t="shared" si="396"/>
        <v>7.170648309179108</v>
      </c>
      <c r="N373" s="1">
        <f t="shared" si="396"/>
        <v>6.8372374877554769</v>
      </c>
      <c r="O373" s="1">
        <f t="shared" si="396"/>
        <v>6.6826671555008179</v>
      </c>
      <c r="P373" s="1">
        <f t="shared" ref="P373:Q376" si="397">P366*IFERROR(P145/P138,0)</f>
        <v>6.6772223102351376</v>
      </c>
      <c r="Q373" s="1">
        <f t="shared" si="397"/>
        <v>6.6869210197177615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1.7420513547568306</v>
      </c>
      <c r="L374" s="1">
        <f t="shared" ref="L374:O374" si="399">L367*IFERROR(L146/L139,0)</f>
        <v>6.4159112368635371</v>
      </c>
      <c r="M374" s="1">
        <f t="shared" si="399"/>
        <v>7.1702743154323088</v>
      </c>
      <c r="N374" s="1">
        <f t="shared" si="399"/>
        <v>6.8368412365299678</v>
      </c>
      <c r="O374" s="1">
        <f t="shared" si="399"/>
        <v>6.6823229850438848</v>
      </c>
      <c r="P374" s="1">
        <f t="shared" si="397"/>
        <v>6.6768937440159073</v>
      </c>
      <c r="Q374" s="1">
        <f t="shared" si="397"/>
        <v>6.6866781581328505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1.948762636648558</v>
      </c>
      <c r="G375" s="1">
        <f t="shared" si="400"/>
        <v>1.8463047796918102</v>
      </c>
      <c r="H375" s="1">
        <f t="shared" si="400"/>
        <v>1.7471267194128723</v>
      </c>
      <c r="I375" s="1">
        <f t="shared" si="400"/>
        <v>1.8601564216405175</v>
      </c>
      <c r="J375" s="1">
        <f t="shared" si="400"/>
        <v>1.8940364909658032</v>
      </c>
      <c r="K375" s="1">
        <f t="shared" si="400"/>
        <v>2.1666237426516211</v>
      </c>
      <c r="L375" s="1">
        <f t="shared" ref="L375:O375" si="401">L368*IFERROR(L147/L140,0)</f>
        <v>1.8808627606567472</v>
      </c>
      <c r="M375" s="1">
        <f t="shared" si="401"/>
        <v>1.9073855839457832</v>
      </c>
      <c r="N375" s="1">
        <f t="shared" si="401"/>
        <v>2.0145062197362167</v>
      </c>
      <c r="O375" s="1">
        <f t="shared" si="401"/>
        <v>2.1288405409286719</v>
      </c>
      <c r="P375" s="1">
        <f t="shared" si="397"/>
        <v>2.1423448665367855</v>
      </c>
      <c r="Q375" s="1">
        <f t="shared" si="397"/>
        <v>2.1435637349524397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0.19478696741764329</v>
      </c>
      <c r="L376" s="1">
        <f t="shared" ref="L376:O376" si="403">L369*IFERROR(L148/L141,0)</f>
        <v>0.68629307585650989</v>
      </c>
      <c r="M376" s="1">
        <f t="shared" si="403"/>
        <v>0.73634184677970371</v>
      </c>
      <c r="N376" s="1">
        <f t="shared" si="403"/>
        <v>0.70211402015299096</v>
      </c>
      <c r="O376" s="1">
        <f t="shared" si="403"/>
        <v>0.68623786701653078</v>
      </c>
      <c r="P376" s="1">
        <f t="shared" si="397"/>
        <v>0.68569301010234007</v>
      </c>
      <c r="Q376" s="1">
        <f t="shared" si="397"/>
        <v>0.68668899039672382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0.39448666621722267</v>
      </c>
      <c r="G377" s="1">
        <f t="shared" ref="G377:K377" si="404">G363</f>
        <v>0.43303627456640892</v>
      </c>
      <c r="H377" s="1">
        <f t="shared" si="404"/>
        <v>0.63370817247965239</v>
      </c>
      <c r="I377" s="1">
        <f t="shared" si="404"/>
        <v>0.6943714134278115</v>
      </c>
      <c r="J377" s="1">
        <f t="shared" si="404"/>
        <v>0.76973842606230891</v>
      </c>
      <c r="K377" s="1">
        <f t="shared" si="404"/>
        <v>0.79456974037513017</v>
      </c>
      <c r="L377" s="1">
        <f t="shared" ref="L377:O377" si="405">L363</f>
        <v>7.3461372742006448E-3</v>
      </c>
      <c r="M377" s="1">
        <f t="shared" si="405"/>
        <v>3.1081754108889391E-3</v>
      </c>
      <c r="N377" s="1">
        <f t="shared" si="405"/>
        <v>5.0374661900814289E-3</v>
      </c>
      <c r="O377" s="1">
        <f t="shared" si="405"/>
        <v>4.0146812052459019E-3</v>
      </c>
      <c r="P377" s="1">
        <f>P363</f>
        <v>2.1999675486311129E-3</v>
      </c>
      <c r="Q377" s="1">
        <f>Q363</f>
        <v>1.2208025443967742E-3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7.7160517362827669E-2</v>
      </c>
      <c r="L378" s="1">
        <f t="shared" ref="L378:O378" si="407">L364</f>
        <v>0.99868812767089277</v>
      </c>
      <c r="M378" s="1">
        <f t="shared" si="407"/>
        <v>2.6499303420327238</v>
      </c>
      <c r="N378" s="1">
        <f t="shared" si="407"/>
        <v>2.4134784105081919</v>
      </c>
      <c r="O378" s="1">
        <f t="shared" si="407"/>
        <v>2.414583740942402</v>
      </c>
      <c r="P378" s="1">
        <f>P364</f>
        <v>2.4176566967077724</v>
      </c>
      <c r="Q378" s="1">
        <f>Q364</f>
        <v>2.4192146069896721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0.44185784535004907</v>
      </c>
      <c r="G379" s="1">
        <f t="shared" ref="G379:K379" si="408">SUM(G380:G386)</f>
        <v>0.48746536651932409</v>
      </c>
      <c r="H379" s="1">
        <f t="shared" si="408"/>
        <v>1.5986751389528011</v>
      </c>
      <c r="I379" s="1">
        <f t="shared" si="408"/>
        <v>1.7189776597565658</v>
      </c>
      <c r="J379" s="1">
        <f t="shared" si="408"/>
        <v>1.7394287969876066</v>
      </c>
      <c r="K379" s="1">
        <f t="shared" si="408"/>
        <v>3.0811548948298726</v>
      </c>
      <c r="L379" s="1">
        <f t="shared" ref="L379:O379" si="409">SUM(L380:L386)</f>
        <v>4.8703588787935663</v>
      </c>
      <c r="M379" s="1">
        <f t="shared" si="409"/>
        <v>5.2308868833643238</v>
      </c>
      <c r="N379" s="1">
        <f t="shared" si="409"/>
        <v>6.2792746807346544</v>
      </c>
      <c r="O379" s="1">
        <f t="shared" si="409"/>
        <v>6.4033345077089772</v>
      </c>
      <c r="P379" s="1">
        <f>SUM(P380:P386)</f>
        <v>6.3941548627947311</v>
      </c>
      <c r="Q379" s="1">
        <f>SUM(Q380:Q386)</f>
        <v>6.4680373141298491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0.26060370223437612</v>
      </c>
      <c r="G380" s="1">
        <f>IFERROR(G152/SUM(G152,G207),0)*'[1]Electricity and CHPs_IN'!C$25</f>
        <v>2.7265139806651716E-5</v>
      </c>
      <c r="H380" s="1">
        <f>IFERROR(H152/SUM(H152,H207),0)*'[1]Electricity and CHPs_IN'!D$25</f>
        <v>0.45463443782312285</v>
      </c>
      <c r="I380" s="1">
        <f>IFERROR(I152/SUM(I152,I207),0)*'[1]Electricity and CHPs_IN'!E$25</f>
        <v>7.0735336562996768E-3</v>
      </c>
      <c r="J380" s="1">
        <f>IFERROR(J152/SUM(J152,J207),0)*'[1]Electricity and CHPs_IN'!F$25</f>
        <v>1.1794579417959946E-2</v>
      </c>
      <c r="K380" s="1">
        <f>IFERROR(K152/SUM(K152,K207),0)*'[1]Electricity and CHPs_IN'!G$25</f>
        <v>0.46736606613495874</v>
      </c>
      <c r="L380" s="1">
        <f>IFERROR(L152/SUM(L152,L207),0)*'[1]Electricity and CHPs_IN'!H$25</f>
        <v>0.88149585621830828</v>
      </c>
      <c r="M380" s="1">
        <f>IFERROR(M152/SUM(M152,M207),0)*'[1]Electricity and CHPs_IN'!I$25</f>
        <v>0.61260516494109396</v>
      </c>
      <c r="N380" s="1">
        <f>IFERROR(N152/SUM(N152,N207),0)*'[1]Electricity and CHPs_IN'!J$25</f>
        <v>0.56338562593001773</v>
      </c>
      <c r="O380" s="1">
        <f>IFERROR(O152/SUM(O152,O207),0)*'[1]Electricity and CHPs_IN'!K$25</f>
        <v>0.64174898765799082</v>
      </c>
      <c r="P380" s="1">
        <f>IFERROR(P152/SUM(P152,P207),0)*'[1]Electricity and CHPs_IN'!L$25</f>
        <v>0.63960370973835723</v>
      </c>
      <c r="Q380" s="1">
        <f>IFERROR(Q152/SUM(Q152,Q207),0)*'[1]Electricity and CHPs_IN'!M$25</f>
        <v>0.65801890123473139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1.0912956595030873E-2</v>
      </c>
      <c r="L381" s="1">
        <f>'[1]Electricity and CHPs_IN'!H$31</f>
        <v>1.8325990231287583E-2</v>
      </c>
      <c r="M381" s="1">
        <f>'[1]Electricity and CHPs_IN'!I$31</f>
        <v>2.7570769342031062E-2</v>
      </c>
      <c r="N381" s="1">
        <f>'[1]Electricity and CHPs_IN'!J$31</f>
        <v>1.4930951676164874</v>
      </c>
      <c r="O381" s="1">
        <f>'[1]Electricity and CHPs_IN'!K$31</f>
        <v>1.595657583388878</v>
      </c>
      <c r="P381" s="1">
        <f>'[1]Electricity and CHPs_IN'!L$31</f>
        <v>1.6434748330717428</v>
      </c>
      <c r="Q381" s="1">
        <f>'[1]Electricity and CHPs_IN'!M$31</f>
        <v>1.7071195689748795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0.18125414311567295</v>
      </c>
      <c r="G382" s="1">
        <f>IFERROR(G154/SUM(G154,G283),0)*'[1]Electricity and CHPs_IN'!C$42</f>
        <v>0.48743810137951743</v>
      </c>
      <c r="H382" s="1">
        <f>IFERROR(H154/SUM(H154,H283),0)*'[1]Electricity and CHPs_IN'!D$42</f>
        <v>1.1440407011296783</v>
      </c>
      <c r="I382" s="1">
        <f>IFERROR(I154/SUM(I154,I283),0)*'[1]Electricity and CHPs_IN'!E$42</f>
        <v>1.6891885319612991</v>
      </c>
      <c r="J382" s="1">
        <f>IFERROR(J154/SUM(J154,J283),0)*'[1]Electricity and CHPs_IN'!F$42</f>
        <v>1.6832021491314435</v>
      </c>
      <c r="K382" s="1">
        <f>IFERROR(K154/SUM(K154,K283),0)*'[1]Electricity and CHPs_IN'!G$42</f>
        <v>0.86311074414613786</v>
      </c>
      <c r="L382" s="1">
        <f>IFERROR(L154/SUM(L154,L283),0)*'[1]Electricity and CHPs_IN'!H$42</f>
        <v>0.3827957588443357</v>
      </c>
      <c r="M382" s="1">
        <f>IFERROR(M154/SUM(M154,M283),0)*'[1]Electricity and CHPs_IN'!I$42</f>
        <v>0.37085620064776675</v>
      </c>
      <c r="N382" s="1">
        <f>IFERROR(N154/SUM(N154,N283),0)*'[1]Electricity and CHPs_IN'!J$42</f>
        <v>1.3247629969846972E-2</v>
      </c>
      <c r="O382" s="1">
        <f>IFERROR(O154/SUM(O154,O283),0)*'[1]Electricity and CHPs_IN'!K$42</f>
        <v>8.9563424594006381E-3</v>
      </c>
      <c r="P382" s="1">
        <f>IFERROR(P154/SUM(P154,P283),0)*'[1]Electricity and CHPs_IN'!L$42</f>
        <v>6.9739810237029343E-3</v>
      </c>
      <c r="Q382" s="1">
        <f>IFERROR(Q154/SUM(Q154,Q283),0)*'[1]Electricity and CHPs_IN'!M$42</f>
        <v>9.7342366100227028E-3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1.6208434463107766</v>
      </c>
      <c r="L383" s="1">
        <f>IFERROR(L155/SUM(L155,L284),0)*'[1]Electricity and CHPs_IN'!H$43</f>
        <v>3.4161956045490283</v>
      </c>
      <c r="M383" s="1">
        <f>IFERROR(M155/SUM(M155,M284),0)*'[1]Electricity and CHPs_IN'!I$43</f>
        <v>3.9681336094080009</v>
      </c>
      <c r="N383" s="1">
        <f>IFERROR(N155/SUM(N155,N284),0)*'[1]Electricity and CHPs_IN'!J$43</f>
        <v>3.9514557611801888</v>
      </c>
      <c r="O383" s="1">
        <f>IFERROR(O155/SUM(O155,O284),0)*'[1]Electricity and CHPs_IN'!K$43</f>
        <v>3.9710858515482137</v>
      </c>
      <c r="P383" s="1">
        <f>IFERROR(P155/SUM(P155,P284),0)*'[1]Electricity and CHPs_IN'!L$43</f>
        <v>3.9679973834581794</v>
      </c>
      <c r="Q383" s="1">
        <f>IFERROR(Q155/SUM(Q155,Q284),0)*'[1]Electricity and CHPs_IN'!M$43</f>
        <v>3.9709709486735707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6.9139566574578188E-3</v>
      </c>
      <c r="J384" s="1">
        <f>IFERROR(J156/SUM(J285,J156),0)*'[1]Electricity and CHPs_IN'!F$50</f>
        <v>1.3663226592059634E-2</v>
      </c>
      <c r="K384" s="1">
        <f>IFERROR(K156/SUM(K285,K156),0)*'[1]Electricity and CHPs_IN'!G$50</f>
        <v>2.2112415382864722E-2</v>
      </c>
      <c r="L384" s="1">
        <f>IFERROR(L156/SUM(L285,L156),0)*'[1]Electricity and CHPs_IN'!H$50</f>
        <v>2.2167177871086786E-2</v>
      </c>
      <c r="M384" s="1">
        <f>IFERROR(M156/SUM(M285,M156),0)*'[1]Electricity and CHPs_IN'!I$50</f>
        <v>3.6667317552842638E-2</v>
      </c>
      <c r="N384" s="1">
        <f>IFERROR(N156/SUM(N285,N156),0)*'[1]Electricity and CHPs_IN'!J$50</f>
        <v>2.8696995763484126E-2</v>
      </c>
      <c r="O384" s="1">
        <f>IFERROR(O156/SUM(O285,O156),0)*'[1]Electricity and CHPs_IN'!K$50</f>
        <v>2.6908565199413138E-2</v>
      </c>
      <c r="P384" s="1">
        <f>IFERROR(P156/SUM(P285,P156),0)*'[1]Electricity and CHPs_IN'!L$50</f>
        <v>2.1744977282995723E-2</v>
      </c>
      <c r="Q384" s="1">
        <f>IFERROR(Q156/SUM(Q285,Q156),0)*'[1]Electricity and CHPs_IN'!M$50</f>
        <v>3.1019663335173836E-2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8.9886402391036874E-3</v>
      </c>
      <c r="J385" s="1">
        <f>IFERROR(J157/SUM(J286,J157),0)*'[1]Electricity and CHPs_IN'!F$53</f>
        <v>1.9368840294560045E-2</v>
      </c>
      <c r="K385" s="1">
        <f>IFERROR(K157/SUM(K286,K157),0)*'[1]Electricity and CHPs_IN'!G$53</f>
        <v>7.8399951726863371E-2</v>
      </c>
      <c r="L385" s="1">
        <f>IFERROR(L157/SUM(L286,L157),0)*'[1]Electricity and CHPs_IN'!H$53</f>
        <v>0.13336974216607719</v>
      </c>
      <c r="M385" s="1">
        <f>IFERROR(M157/SUM(M286,M157),0)*'[1]Electricity and CHPs_IN'!I$53</f>
        <v>0.20193599407650104</v>
      </c>
      <c r="N385" s="1">
        <f>IFERROR(N157/SUM(N286,N157),0)*'[1]Electricity and CHPs_IN'!J$53</f>
        <v>0.2002761828147748</v>
      </c>
      <c r="O385" s="1">
        <f>IFERROR(O157/SUM(O286,O157),0)*'[1]Electricity and CHPs_IN'!K$53</f>
        <v>0.1395674064345212</v>
      </c>
      <c r="P385" s="1">
        <f>IFERROR(P157/SUM(P286,P157),0)*'[1]Electricity and CHPs_IN'!L$53</f>
        <v>9.8256045740579584E-2</v>
      </c>
      <c r="Q385" s="1">
        <f>IFERROR(Q157/SUM(Q286,Q157),0)*'[1]Electricity and CHPs_IN'!M$53</f>
        <v>6.5398921652153094E-2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6.8129972424052663E-3</v>
      </c>
      <c r="J386" s="1">
        <f>IFERROR(J158/SUM(J287,J158),0)*'[1]Electricity and CHPs_IN'!F$56</f>
        <v>1.140000155158365E-2</v>
      </c>
      <c r="K386" s="1">
        <f>IFERROR(K158/SUM(K287,K158),0)*'[1]Electricity and CHPs_IN'!G$56</f>
        <v>1.8409314533240389E-2</v>
      </c>
      <c r="L386" s="1">
        <f>IFERROR(L158/SUM(L287,L158),0)*'[1]Electricity and CHPs_IN'!H$56</f>
        <v>1.6008748913442977E-2</v>
      </c>
      <c r="M386" s="1">
        <f>IFERROR(M158/SUM(M287,M158),0)*'[1]Electricity and CHPs_IN'!I$56</f>
        <v>1.3117827396087724E-2</v>
      </c>
      <c r="N386" s="1">
        <f>IFERROR(N158/SUM(N287,N158),0)*'[1]Electricity and CHPs_IN'!J$56</f>
        <v>2.9117317459854707E-2</v>
      </c>
      <c r="O386" s="1">
        <f>IFERROR(O158/SUM(O287,O158),0)*'[1]Electricity and CHPs_IN'!K$56</f>
        <v>1.9409771020560181E-2</v>
      </c>
      <c r="P386" s="1">
        <f>IFERROR(P158/SUM(P287,P158),0)*'[1]Electricity and CHPs_IN'!L$56</f>
        <v>1.6103932479173098E-2</v>
      </c>
      <c r="Q386" s="1">
        <f>IFERROR(Q158/SUM(Q287,Q158),0)*'[1]Electricity and CHPs_IN'!M$56</f>
        <v>2.5775073649317814E-2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0.54529241248450933</v>
      </c>
      <c r="H387" s="1">
        <f t="shared" si="410"/>
        <v>0.5031650108180592</v>
      </c>
      <c r="I387" s="1">
        <f t="shared" si="410"/>
        <v>2.050252243350787</v>
      </c>
      <c r="J387" s="1">
        <f t="shared" si="410"/>
        <v>3.6358031618092408</v>
      </c>
      <c r="K387" s="1">
        <f t="shared" si="410"/>
        <v>4.6760902644192681</v>
      </c>
      <c r="L387" s="1">
        <f t="shared" si="410"/>
        <v>10.313442247844591</v>
      </c>
      <c r="M387" s="1">
        <f t="shared" si="410"/>
        <v>11.428285826468986</v>
      </c>
      <c r="N387" s="1">
        <f t="shared" si="410"/>
        <v>11.43053994681755</v>
      </c>
      <c r="O387" s="1">
        <f t="shared" si="410"/>
        <v>11.43458314662657</v>
      </c>
      <c r="P387" s="1">
        <f>P388</f>
        <v>11.435060122783606</v>
      </c>
      <c r="Q387" s="1">
        <f>Q388</f>
        <v>11.439551333320482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0.54529241248450933</v>
      </c>
      <c r="H388" s="1">
        <f>'[1]Electricity and CHPs_IN'!D$33</f>
        <v>0.5031650108180592</v>
      </c>
      <c r="I388" s="1">
        <f>'[1]Electricity and CHPs_IN'!E$33</f>
        <v>2.050252243350787</v>
      </c>
      <c r="J388" s="1">
        <f>'[1]Electricity and CHPs_IN'!F$33</f>
        <v>3.6358031618092408</v>
      </c>
      <c r="K388" s="1">
        <f>'[1]Electricity and CHPs_IN'!G$33</f>
        <v>4.6760902644192681</v>
      </c>
      <c r="L388" s="1">
        <f>'[1]Electricity and CHPs_IN'!H$33</f>
        <v>10.313442247844591</v>
      </c>
      <c r="M388" s="1">
        <f>'[1]Electricity and CHPs_IN'!I$33</f>
        <v>11.428285826468986</v>
      </c>
      <c r="N388" s="1">
        <f>'[1]Electricity and CHPs_IN'!J$33</f>
        <v>11.43053994681755</v>
      </c>
      <c r="O388" s="1">
        <f>'[1]Electricity and CHPs_IN'!K$33</f>
        <v>11.43458314662657</v>
      </c>
      <c r="P388" s="1">
        <f>'[1]Electricity and CHPs_IN'!L$33</f>
        <v>11.435060122783606</v>
      </c>
      <c r="Q388" s="1">
        <f>'[1]Electricity and CHPs_IN'!M$33</f>
        <v>11.439551333320482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12.821409163162066</v>
      </c>
      <c r="H389" s="1">
        <f t="shared" si="411"/>
        <v>28.800142378100734</v>
      </c>
      <c r="I389" s="1">
        <f t="shared" si="411"/>
        <v>46.751199534580302</v>
      </c>
      <c r="J389" s="1">
        <f t="shared" si="411"/>
        <v>79.120090224565587</v>
      </c>
      <c r="K389" s="1">
        <f t="shared" si="411"/>
        <v>122.99176684826695</v>
      </c>
      <c r="L389" s="1">
        <f t="shared" ref="L389:O389" si="412">SUM(L390:L394)</f>
        <v>148.83714549260753</v>
      </c>
      <c r="M389" s="1">
        <f t="shared" si="412"/>
        <v>162.8747060424798</v>
      </c>
      <c r="N389" s="1">
        <f t="shared" si="412"/>
        <v>168.52703019079698</v>
      </c>
      <c r="O389" s="1">
        <f t="shared" si="412"/>
        <v>173.79941244759635</v>
      </c>
      <c r="P389" s="1">
        <f>SUM(P390:P394)</f>
        <v>168.54326251629948</v>
      </c>
      <c r="Q389" s="1">
        <f>SUM(Q390:Q394)</f>
        <v>171.19035574676539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1.799302945423897E-3</v>
      </c>
      <c r="I390" s="1">
        <f>'[1]Electricity and CHPs_IN'!E34</f>
        <v>0.34361421684033955</v>
      </c>
      <c r="J390" s="1">
        <f>'[1]Electricity and CHPs_IN'!F34</f>
        <v>2.3203015079706732</v>
      </c>
      <c r="K390" s="1">
        <f>'[1]Electricity and CHPs_IN'!G34</f>
        <v>15.943619356877392</v>
      </c>
      <c r="L390" s="1">
        <f>'[1]Electricity and CHPs_IN'!H34</f>
        <v>22.749036950792828</v>
      </c>
      <c r="M390" s="1">
        <f>'[1]Electricity and CHPs_IN'!I34</f>
        <v>29.157192643628584</v>
      </c>
      <c r="N390" s="1">
        <f>'[1]Electricity and CHPs_IN'!J34</f>
        <v>27.988573350885417</v>
      </c>
      <c r="O390" s="1">
        <f>'[1]Electricity and CHPs_IN'!K34</f>
        <v>26.092069990426541</v>
      </c>
      <c r="P390" s="1">
        <f>'[1]Electricity and CHPs_IN'!L34</f>
        <v>13.301336375232321</v>
      </c>
      <c r="Q390" s="1">
        <f>'[1]Electricity and CHPs_IN'!M34</f>
        <v>8.0294601684427125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4.8486225530516114</v>
      </c>
      <c r="H391" s="1">
        <f>'[1]Electricity and CHPs_IN'!D35</f>
        <v>8.2013851358930694</v>
      </c>
      <c r="I391" s="1">
        <f>'[1]Electricity and CHPs_IN'!E35</f>
        <v>9.6199656380910312</v>
      </c>
      <c r="J391" s="1">
        <f>'[1]Electricity and CHPs_IN'!F35</f>
        <v>19.784548615293811</v>
      </c>
      <c r="K391" s="1">
        <f>'[1]Electricity and CHPs_IN'!G35</f>
        <v>20.793887659995487</v>
      </c>
      <c r="L391" s="1">
        <f>'[1]Electricity and CHPs_IN'!H35</f>
        <v>21.854597250675234</v>
      </c>
      <c r="M391" s="1">
        <f>'[1]Electricity and CHPs_IN'!I35</f>
        <v>22.969406316299121</v>
      </c>
      <c r="N391" s="1">
        <f>'[1]Electricity and CHPs_IN'!J35</f>
        <v>24.141077546384295</v>
      </c>
      <c r="O391" s="1">
        <f>'[1]Electricity and CHPs_IN'!K35</f>
        <v>25.37251613158757</v>
      </c>
      <c r="P391" s="1">
        <f>'[1]Electricity and CHPs_IN'!L35</f>
        <v>26.666770975533375</v>
      </c>
      <c r="Q391" s="1">
        <f>'[1]Electricity and CHPs_IN'!M35</f>
        <v>28.027046514654163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3.3907046799623948</v>
      </c>
      <c r="H392" s="1">
        <f>'[1]Electricity and CHPs_IN'!D36</f>
        <v>10.849714464224212</v>
      </c>
      <c r="I392" s="1">
        <f>'[1]Electricity and CHPs_IN'!E36</f>
        <v>18.916339062770682</v>
      </c>
      <c r="J392" s="1">
        <f>'[1]Electricity and CHPs_IN'!F36</f>
        <v>19.886917620116851</v>
      </c>
      <c r="K392" s="1">
        <f>'[1]Electricity and CHPs_IN'!G36</f>
        <v>20.90173371808817</v>
      </c>
      <c r="L392" s="1">
        <f>'[1]Electricity and CHPs_IN'!H36</f>
        <v>34.750676147875801</v>
      </c>
      <c r="M392" s="1">
        <f>'[1]Electricity and CHPs_IN'!I36</f>
        <v>37.720872880250866</v>
      </c>
      <c r="N392" s="1">
        <f>'[1]Electricity and CHPs_IN'!J36</f>
        <v>39.645018974272503</v>
      </c>
      <c r="O392" s="1">
        <f>'[1]Electricity and CHPs_IN'!K36</f>
        <v>41.667318365054719</v>
      </c>
      <c r="P392" s="1">
        <f>'[1]Electricity and CHPs_IN'!L36</f>
        <v>43.792781843718309</v>
      </c>
      <c r="Q392" s="1">
        <f>'[1]Electricity and CHPs_IN'!M36</f>
        <v>46.026696114292065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1.2876265894855683</v>
      </c>
      <c r="H393" s="1">
        <f>'[1]Electricity and CHPs_IN'!D37</f>
        <v>5.8107532098103922</v>
      </c>
      <c r="I393" s="1">
        <f>'[1]Electricity and CHPs_IN'!E37</f>
        <v>13.46068364377548</v>
      </c>
      <c r="J393" s="1">
        <f>'[1]Electricity and CHPs_IN'!F37</f>
        <v>32.487055042971988</v>
      </c>
      <c r="K393" s="1">
        <f>'[1]Electricity and CHPs_IN'!G37</f>
        <v>37.625721111371689</v>
      </c>
      <c r="L393" s="1">
        <f>'[1]Electricity and CHPs_IN'!H37</f>
        <v>40.341617200963988</v>
      </c>
      <c r="M393" s="1">
        <f>'[1]Electricity and CHPs_IN'!I37</f>
        <v>42.399509664703501</v>
      </c>
      <c r="N393" s="1">
        <f>'[1]Electricity and CHPs_IN'!J37</f>
        <v>44.56231310643026</v>
      </c>
      <c r="O393" s="1">
        <f>'[1]Electricity and CHPs_IN'!K37</f>
        <v>46.835443299982032</v>
      </c>
      <c r="P393" s="1">
        <f>'[1]Electricity and CHPs_IN'!L37</f>
        <v>49.224530657626815</v>
      </c>
      <c r="Q393" s="1">
        <f>'[1]Electricity and CHPs_IN'!M37</f>
        <v>51.735498181961205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3.2944553406624912</v>
      </c>
      <c r="H394" s="1">
        <f>'[1]Electricity and CHPs_IN'!D38</f>
        <v>3.936490265227635</v>
      </c>
      <c r="I394" s="1">
        <f>'[1]Electricity and CHPs_IN'!E38</f>
        <v>4.410596973102769</v>
      </c>
      <c r="J394" s="1">
        <f>'[1]Electricity and CHPs_IN'!F38</f>
        <v>4.6412674382122692</v>
      </c>
      <c r="K394" s="1">
        <f>'[1]Electricity and CHPs_IN'!G38</f>
        <v>27.726805001934206</v>
      </c>
      <c r="L394" s="1">
        <f>'[1]Electricity and CHPs_IN'!H38</f>
        <v>29.141217942299665</v>
      </c>
      <c r="M394" s="1">
        <f>'[1]Electricity and CHPs_IN'!I38</f>
        <v>30.627724537597732</v>
      </c>
      <c r="N394" s="1">
        <f>'[1]Electricity and CHPs_IN'!J38</f>
        <v>32.190047212824517</v>
      </c>
      <c r="O394" s="1">
        <f>'[1]Electricity and CHPs_IN'!K38</f>
        <v>33.832064660545498</v>
      </c>
      <c r="P394" s="1">
        <f>'[1]Electricity and CHPs_IN'!L38</f>
        <v>35.557842664188641</v>
      </c>
      <c r="Q394" s="1">
        <f>'[1]Electricity and CHPs_IN'!M38</f>
        <v>37.371654767415272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0.88715609578926602</v>
      </c>
      <c r="M396" s="1">
        <f>'[1]Electricity and CHPs_IN'!I$32</f>
        <v>2.405282467626197</v>
      </c>
      <c r="N396" s="1">
        <f>'[1]Electricity and CHPs_IN'!J$32</f>
        <v>0.99944451151104508</v>
      </c>
      <c r="O396" s="1">
        <f>'[1]Electricity and CHPs_IN'!K$32</f>
        <v>1.1116268449142566</v>
      </c>
      <c r="P396" s="1">
        <f>'[1]Electricity and CHPs_IN'!L$32</f>
        <v>1.4507682969528937</v>
      </c>
      <c r="Q396" s="1">
        <f>'[1]Electricity and CHPs_IN'!M$32</f>
        <v>1.253851914291467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1.2901771366953751E-2</v>
      </c>
      <c r="J397" s="1">
        <f t="shared" ref="J397" si="417">SUM(J398:J400)</f>
        <v>0.63943593474571214</v>
      </c>
      <c r="K397" s="1">
        <f t="shared" ref="K397" si="418">SUM(K398:K400)</f>
        <v>0.51782886874841139</v>
      </c>
      <c r="L397" s="1">
        <f t="shared" ref="L397:O397" si="419">SUM(L398:L400)</f>
        <v>0.50840802459939205</v>
      </c>
      <c r="M397" s="1">
        <f t="shared" si="419"/>
        <v>2.5661938246546185</v>
      </c>
      <c r="N397" s="1">
        <f t="shared" si="419"/>
        <v>3.526386592901209</v>
      </c>
      <c r="O397" s="1">
        <f t="shared" si="419"/>
        <v>3.5746797730793705</v>
      </c>
      <c r="P397" s="1">
        <f>SUM(P398:P400)</f>
        <v>4.8681344714902437</v>
      </c>
      <c r="Q397" s="1">
        <f>SUM(Q398:Q400)</f>
        <v>4.8855110846664873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6.1604703550224078E-2</v>
      </c>
      <c r="L398" s="1">
        <f>IFERROR(L170/SUM(L170,L209),0)*'[1]Electricity and CHPs_IN'!H$30</f>
        <v>6.307452589987167E-2</v>
      </c>
      <c r="M398" s="1">
        <f>IFERROR(M170/SUM(M170,M209),0)*'[1]Electricity and CHPs_IN'!I$30</f>
        <v>0.93381309329469375</v>
      </c>
      <c r="N398" s="1">
        <f>IFERROR(N170/SUM(N170,N209),0)*'[1]Electricity and CHPs_IN'!J$30</f>
        <v>0.93478601092613445</v>
      </c>
      <c r="O398" s="1">
        <f>IFERROR(O170/SUM(O170,O209),0)*'[1]Electricity and CHPs_IN'!K$30</f>
        <v>0.96106960605499925</v>
      </c>
      <c r="P398" s="1">
        <f>IFERROR(P170/SUM(P170,P209),0)*'[1]Electricity and CHPs_IN'!L$30</f>
        <v>1.1851308178243722</v>
      </c>
      <c r="Q398" s="1">
        <f>IFERROR(Q170/SUM(Q170,Q209),0)*'[1]Electricity and CHPs_IN'!M$30</f>
        <v>1.1963933913167184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IFERROR(J171/SUM(J171,J289),0)*'[1]Electricity and CHPs_IN'!F$46</f>
        <v>0.6006811930356355</v>
      </c>
      <c r="K399" s="1">
        <f>IFERROR(K171/SUM(K171,K289),0)*'[1]Electricity and CHPs_IN'!G$46</f>
        <v>0.41931044265996709</v>
      </c>
      <c r="L399" s="1">
        <f>IFERROR(L171/SUM(L171,L289),0)*'[1]Electricity and CHPs_IN'!H$46</f>
        <v>0.41415797264592996</v>
      </c>
      <c r="M399" s="1">
        <f>IFERROR(M171/SUM(M171,M289),0)*'[1]Electricity and CHPs_IN'!I$46</f>
        <v>1.536462528476674</v>
      </c>
      <c r="N399" s="1">
        <f>IFERROR(N171/SUM(N171,N289),0)*'[1]Electricity and CHPs_IN'!J$46</f>
        <v>2.4464225849768386</v>
      </c>
      <c r="O399" s="1">
        <f>IFERROR(O171/SUM(O171,O289),0)*'[1]Electricity and CHPs_IN'!K$46</f>
        <v>2.4821706159038923</v>
      </c>
      <c r="P399" s="1">
        <f>IFERROR(P171/SUM(P171,P289),0)*'[1]Electricity and CHPs_IN'!L$46</f>
        <v>3.4946942531136482</v>
      </c>
      <c r="Q399" s="1">
        <f>IFERROR(Q171/SUM(Q171,Q289),0)*'[1]Electricity and CHPs_IN'!M$46</f>
        <v>3.494780752091728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1.2901771366953751E-2</v>
      </c>
      <c r="J400" s="1">
        <f>IFERROR(J172/SUM(J172,J290),0)*'[1]Electricity and CHPs_IN'!F$57</f>
        <v>3.875474171007668E-2</v>
      </c>
      <c r="K400" s="1">
        <f>IFERROR(K172/SUM(K172,K290),0)*'[1]Electricity and CHPs_IN'!G$57</f>
        <v>3.691372253822018E-2</v>
      </c>
      <c r="L400" s="1">
        <f>IFERROR(L172/SUM(L172,L290),0)*'[1]Electricity and CHPs_IN'!H$57</f>
        <v>3.1175526053590412E-2</v>
      </c>
      <c r="M400" s="1">
        <f>IFERROR(M172/SUM(M172,M290),0)*'[1]Electricity and CHPs_IN'!I$57</f>
        <v>9.5918202883250814E-2</v>
      </c>
      <c r="N400" s="1">
        <f>IFERROR(N172/SUM(N172,N290),0)*'[1]Electricity and CHPs_IN'!J$57</f>
        <v>0.14517799699823569</v>
      </c>
      <c r="O400" s="1">
        <f>IFERROR(O172/SUM(O172,O290),0)*'[1]Electricity and CHPs_IN'!K$57</f>
        <v>0.13143955112047881</v>
      </c>
      <c r="P400" s="1">
        <f>IFERROR(P172/SUM(P172,P290),0)*'[1]Electricity and CHPs_IN'!L$57</f>
        <v>0.18830940055222317</v>
      </c>
      <c r="Q400" s="1">
        <f>IFERROR(Q172/SUM(Q172,Q290),0)*'[1]Electricity and CHPs_IN'!M$57</f>
        <v>0.19433694125804071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0.24286703551456593</v>
      </c>
      <c r="G401" s="1">
        <f t="shared" ref="G401:K401" si="420">SUM(G402:G408)</f>
        <v>0.12604443803027524</v>
      </c>
      <c r="H401" s="1">
        <f t="shared" si="420"/>
        <v>0.14942534657680978</v>
      </c>
      <c r="I401" s="1">
        <f t="shared" si="420"/>
        <v>0.52811953189534222</v>
      </c>
      <c r="J401" s="1">
        <f t="shared" si="420"/>
        <v>1.5981755259448891</v>
      </c>
      <c r="K401" s="1">
        <f t="shared" si="420"/>
        <v>4.8678933347359807</v>
      </c>
      <c r="L401" s="1">
        <f t="shared" ref="L401:O401" si="421">SUM(L402:L408)</f>
        <v>9.1037381135960835</v>
      </c>
      <c r="M401" s="1">
        <f t="shared" si="421"/>
        <v>9.3052414861558912</v>
      </c>
      <c r="N401" s="1">
        <f t="shared" si="421"/>
        <v>19.027443605749841</v>
      </c>
      <c r="O401" s="1">
        <f t="shared" si="421"/>
        <v>17.738682047922307</v>
      </c>
      <c r="P401" s="1">
        <f>SUM(P402:P408)</f>
        <v>16.28234954202447</v>
      </c>
      <c r="Q401" s="1">
        <f>SUM(Q402:Q408)</f>
        <v>17.273577537821918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0.13554362331416003</v>
      </c>
      <c r="G402" s="1">
        <f>'[1]Electricity and CHPs_IN'!C63</f>
        <v>3.080327137397415E-2</v>
      </c>
      <c r="H402" s="1">
        <f>'[1]Electricity and CHPs_IN'!D63</f>
        <v>5.3752841446193404E-2</v>
      </c>
      <c r="I402" s="1">
        <f>'[1]Electricity and CHPs_IN'!E63</f>
        <v>0.13495728604461107</v>
      </c>
      <c r="J402" s="1">
        <f>'[1]Electricity and CHPs_IN'!F63</f>
        <v>0.10811021921284948</v>
      </c>
      <c r="K402" s="1">
        <f>'[1]Electricity and CHPs_IN'!G63</f>
        <v>0.10489964320911364</v>
      </c>
      <c r="L402" s="1">
        <f>'[1]Electricity and CHPs_IN'!H63</f>
        <v>0.13492102862389393</v>
      </c>
      <c r="M402" s="1">
        <f>'[1]Electricity and CHPs_IN'!I63</f>
        <v>3.860245209675018E-2</v>
      </c>
      <c r="N402" s="1">
        <f>'[1]Electricity and CHPs_IN'!J63</f>
        <v>0.13503755527126704</v>
      </c>
      <c r="O402" s="1">
        <f>'[1]Electricity and CHPs_IN'!K63</f>
        <v>0.13512112380720789</v>
      </c>
      <c r="P402" s="1">
        <f>'[1]Electricity and CHPs_IN'!L63</f>
        <v>0.13507773665285305</v>
      </c>
      <c r="Q402" s="1">
        <f>'[1]Electricity and CHPs_IN'!M63</f>
        <v>0.13524035624241615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2.9827207870548194E-2</v>
      </c>
      <c r="G403" s="1">
        <f>'[1]Electricity and CHPs_IN'!C64</f>
        <v>2.3239710741509989E-2</v>
      </c>
      <c r="H403" s="1">
        <f>'[1]Electricity and CHPs_IN'!D64</f>
        <v>2.3377647063231401E-2</v>
      </c>
      <c r="I403" s="1">
        <f>'[1]Electricity and CHPs_IN'!E64</f>
        <v>2.7462929353212137E-2</v>
      </c>
      <c r="J403" s="1">
        <f>'[1]Electricity and CHPs_IN'!F64</f>
        <v>0.69912802910065963</v>
      </c>
      <c r="K403" s="1">
        <f>'[1]Electricity and CHPs_IN'!G64</f>
        <v>0.70335618665169242</v>
      </c>
      <c r="L403" s="1">
        <f>'[1]Electricity and CHPs_IN'!H64</f>
        <v>0.70425950707054974</v>
      </c>
      <c r="M403" s="1">
        <f>'[1]Electricity and CHPs_IN'!I64</f>
        <v>0.70474857139680058</v>
      </c>
      <c r="N403" s="1">
        <f>'[1]Electricity and CHPs_IN'!J64</f>
        <v>1.6544063393927044</v>
      </c>
      <c r="O403" s="1">
        <f>'[1]Electricity and CHPs_IN'!K64</f>
        <v>1.7994734639458816</v>
      </c>
      <c r="P403" s="1">
        <f>'[1]Electricity and CHPs_IN'!L64</f>
        <v>1.8139568235401626</v>
      </c>
      <c r="Q403" s="1">
        <f>'[1]Electricity and CHPs_IN'!M64</f>
        <v>2.3375938985706464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2.6384597628975621E-2</v>
      </c>
      <c r="G404" s="1">
        <f>'[1]Electricity and CHPs_IN'!C65</f>
        <v>2.0778109946507181E-2</v>
      </c>
      <c r="H404" s="1">
        <f>'[1]Electricity and CHPs_IN'!D65</f>
        <v>2.094836189586095E-2</v>
      </c>
      <c r="I404" s="1">
        <f>'[1]Electricity and CHPs_IN'!E65</f>
        <v>2.5287130117235559E-2</v>
      </c>
      <c r="J404" s="1">
        <f>'[1]Electricity and CHPs_IN'!F65</f>
        <v>0.21069479778645328</v>
      </c>
      <c r="K404" s="1">
        <f>'[1]Electricity and CHPs_IN'!G65</f>
        <v>3.2413745531747797</v>
      </c>
      <c r="L404" s="1">
        <f>'[1]Electricity and CHPs_IN'!H65</f>
        <v>7.279110117313615</v>
      </c>
      <c r="M404" s="1">
        <f>'[1]Electricity and CHPs_IN'!I65</f>
        <v>7.7556316740781241</v>
      </c>
      <c r="N404" s="1">
        <f>'[1]Electricity and CHPs_IN'!J65</f>
        <v>16.10716766616455</v>
      </c>
      <c r="O404" s="1">
        <f>'[1]Electricity and CHPs_IN'!K65</f>
        <v>14.600946986845337</v>
      </c>
      <c r="P404" s="1">
        <f>'[1]Electricity and CHPs_IN'!L65</f>
        <v>13.065948336457234</v>
      </c>
      <c r="Q404" s="1">
        <f>'[1]Electricity and CHPs_IN'!M65</f>
        <v>13.454685115319833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8.1407913272177647E-3</v>
      </c>
      <c r="G405" s="1">
        <f>'[1]Electricity and CHPs_IN'!C66</f>
        <v>8.1570989717755157E-3</v>
      </c>
      <c r="H405" s="1">
        <f>'[1]Electricity and CHPs_IN'!D66</f>
        <v>8.1727780151410346E-3</v>
      </c>
      <c r="I405" s="1">
        <f>'[1]Electricity and CHPs_IN'!E66</f>
        <v>6.2111833453267123E-2</v>
      </c>
      <c r="J405" s="1">
        <f>'[1]Electricity and CHPs_IN'!F66</f>
        <v>0.118623213285107</v>
      </c>
      <c r="K405" s="1">
        <f>'[1]Electricity and CHPs_IN'!G66</f>
        <v>0.17523449629018206</v>
      </c>
      <c r="L405" s="1">
        <f>'[1]Electricity and CHPs_IN'!H66</f>
        <v>0.16963131679161408</v>
      </c>
      <c r="M405" s="1">
        <f>'[1]Electricity and CHPs_IN'!I66</f>
        <v>0.16294032684661075</v>
      </c>
      <c r="N405" s="1">
        <f>'[1]Electricity and CHPs_IN'!J66</f>
        <v>0.26886058980331806</v>
      </c>
      <c r="O405" s="1">
        <f>'[1]Electricity and CHPs_IN'!K66</f>
        <v>0.26497046282360148</v>
      </c>
      <c r="P405" s="1">
        <f>'[1]Electricity and CHPs_IN'!L66</f>
        <v>0.2988868372943585</v>
      </c>
      <c r="Q405" s="1">
        <f>'[1]Electricity and CHPs_IN'!M66</f>
        <v>0.29802135205775682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1.7242326869225805E-2</v>
      </c>
      <c r="G406" s="1">
        <f>'[1]Electricity and CHPs_IN'!C67</f>
        <v>1.728148777482089E-2</v>
      </c>
      <c r="H406" s="1">
        <f>'[1]Electricity and CHPs_IN'!D67</f>
        <v>1.7324678220125636E-2</v>
      </c>
      <c r="I406" s="1">
        <f>'[1]Electricity and CHPs_IN'!E67</f>
        <v>0.10335119959595707</v>
      </c>
      <c r="J406" s="1">
        <f>'[1]Electricity and CHPs_IN'!F67</f>
        <v>0.15656476138207309</v>
      </c>
      <c r="K406" s="1">
        <f>'[1]Electricity and CHPs_IN'!G67</f>
        <v>0.19421660108291489</v>
      </c>
      <c r="L406" s="1">
        <f>'[1]Electricity and CHPs_IN'!H67</f>
        <v>0.27554220503116922</v>
      </c>
      <c r="M406" s="1">
        <f>'[1]Electricity and CHPs_IN'!I67</f>
        <v>0.24061507927148412</v>
      </c>
      <c r="N406" s="1">
        <f>'[1]Electricity and CHPs_IN'!J67</f>
        <v>0.32102197738188076</v>
      </c>
      <c r="O406" s="1">
        <f>'[1]Electricity and CHPs_IN'!K67</f>
        <v>0.34973523176930232</v>
      </c>
      <c r="P406" s="1">
        <f>'[1]Electricity and CHPs_IN'!L67</f>
        <v>0.36088485858296138</v>
      </c>
      <c r="Q406" s="1">
        <f>'[1]Electricity and CHPs_IN'!M67</f>
        <v>0.39076119993756953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1.7291267139190422E-2</v>
      </c>
      <c r="G407" s="1">
        <f>'[1]Electricity and CHPs_IN'!C68</f>
        <v>1.7329889424317194E-2</v>
      </c>
      <c r="H407" s="1">
        <f>'[1]Electricity and CHPs_IN'!D68</f>
        <v>1.7379210847395864E-2</v>
      </c>
      <c r="I407" s="1">
        <f>'[1]Electricity and CHPs_IN'!E68</f>
        <v>0.10458302794025054</v>
      </c>
      <c r="J407" s="1">
        <f>'[1]Electricity and CHPs_IN'!F68</f>
        <v>0.18140727331136722</v>
      </c>
      <c r="K407" s="1">
        <f>'[1]Electricity and CHPs_IN'!G68</f>
        <v>0.26623182969237091</v>
      </c>
      <c r="L407" s="1">
        <f>'[1]Electricity and CHPs_IN'!H68</f>
        <v>0.32390958544134851</v>
      </c>
      <c r="M407" s="1">
        <f>'[1]Electricity and CHPs_IN'!I68</f>
        <v>0.24421316449431446</v>
      </c>
      <c r="N407" s="1">
        <f>'[1]Electricity and CHPs_IN'!J68</f>
        <v>0.32503687641485296</v>
      </c>
      <c r="O407" s="1">
        <f>'[1]Electricity and CHPs_IN'!K68</f>
        <v>0.35316034812543717</v>
      </c>
      <c r="P407" s="1">
        <f>'[1]Electricity and CHPs_IN'!L68</f>
        <v>0.36492341320552496</v>
      </c>
      <c r="Q407" s="1">
        <f>'[1]Electricity and CHPs_IN'!M68</f>
        <v>0.39579219822978007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8.4372213652480765E-3</v>
      </c>
      <c r="G408" s="1">
        <f>'[1]Electricity and CHPs_IN'!C69</f>
        <v>8.4548697973703176E-3</v>
      </c>
      <c r="H408" s="1">
        <f>'[1]Electricity and CHPs_IN'!D69</f>
        <v>8.4698290888614945E-3</v>
      </c>
      <c r="I408" s="1">
        <f>'[1]Electricity and CHPs_IN'!E69</f>
        <v>7.0366125390808804E-2</v>
      </c>
      <c r="J408" s="1">
        <f>'[1]Electricity and CHPs_IN'!F69</f>
        <v>0.1236472318663794</v>
      </c>
      <c r="K408" s="1">
        <f>'[1]Electricity and CHPs_IN'!G69</f>
        <v>0.18258002463492651</v>
      </c>
      <c r="L408" s="1">
        <f>'[1]Electricity and CHPs_IN'!H69</f>
        <v>0.2163643533238937</v>
      </c>
      <c r="M408" s="1">
        <f>'[1]Electricity and CHPs_IN'!I69</f>
        <v>0.15849021797180671</v>
      </c>
      <c r="N408" s="1">
        <f>'[1]Electricity and CHPs_IN'!J69</f>
        <v>0.21591260132126769</v>
      </c>
      <c r="O408" s="1">
        <f>'[1]Electricity and CHPs_IN'!K69</f>
        <v>0.23527443060553893</v>
      </c>
      <c r="P408" s="1">
        <f>'[1]Electricity and CHPs_IN'!L69</f>
        <v>0.2426715362913747</v>
      </c>
      <c r="Q408" s="1">
        <f>'[1]Electricity and CHPs_IN'!M69</f>
        <v>0.26148341746391807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55.925091989314808</v>
      </c>
      <c r="G409" s="3">
        <f t="shared" ref="G409:K409" si="423">G410+G463</f>
        <v>54.970494620680732</v>
      </c>
      <c r="H409" s="3">
        <f t="shared" si="423"/>
        <v>56.596302606251399</v>
      </c>
      <c r="I409" s="3">
        <f t="shared" si="423"/>
        <v>56.36073834293753</v>
      </c>
      <c r="J409" s="3">
        <f t="shared" si="423"/>
        <v>57.114155260776876</v>
      </c>
      <c r="K409" s="3">
        <f t="shared" si="423"/>
        <v>62.47679230363223</v>
      </c>
      <c r="L409" s="3">
        <f t="shared" ref="L409:O409" si="424">L410+L463</f>
        <v>65.774744890507918</v>
      </c>
      <c r="M409" s="3">
        <f t="shared" si="424"/>
        <v>73.46149458182343</v>
      </c>
      <c r="N409" s="3">
        <f t="shared" si="424"/>
        <v>72.89822522670201</v>
      </c>
      <c r="O409" s="3">
        <f t="shared" si="424"/>
        <v>73.068788781420764</v>
      </c>
      <c r="P409" s="3">
        <f>P410+P463</f>
        <v>74.252478447286649</v>
      </c>
      <c r="Q409" s="3">
        <f>Q410+Q463</f>
        <v>76.198087341366445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47.766586562422518</v>
      </c>
      <c r="G410" s="1">
        <f t="shared" si="425"/>
        <v>46.128898779736133</v>
      </c>
      <c r="H410" s="1">
        <f t="shared" si="425"/>
        <v>44.733291838142634</v>
      </c>
      <c r="I410" s="1">
        <f t="shared" si="425"/>
        <v>44.03910196964469</v>
      </c>
      <c r="J410" s="1">
        <f t="shared" si="425"/>
        <v>44.300871225460298</v>
      </c>
      <c r="K410" s="1">
        <f t="shared" si="425"/>
        <v>49.494088231172007</v>
      </c>
      <c r="L410" s="1">
        <f t="shared" ref="L410:O410" si="426">L411+L440</f>
        <v>50.196018542437763</v>
      </c>
      <c r="M410" s="1">
        <f t="shared" si="426"/>
        <v>49.305896379577746</v>
      </c>
      <c r="N410" s="1">
        <f t="shared" si="426"/>
        <v>48.917333012735867</v>
      </c>
      <c r="O410" s="1">
        <f t="shared" si="426"/>
        <v>49.23343226488003</v>
      </c>
      <c r="P410" s="1">
        <f>P411+P440</f>
        <v>49.514071952522656</v>
      </c>
      <c r="Q410" s="1">
        <f>Q411+Q440</f>
        <v>51.272694884684142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39.984467689696388</v>
      </c>
      <c r="G411" s="1">
        <f t="shared" ref="G411:K411" si="427">SUM(G412,G418,G427,G436,G438)</f>
        <v>34.452878151406125</v>
      </c>
      <c r="H411" s="1">
        <f t="shared" si="427"/>
        <v>33.416368091340019</v>
      </c>
      <c r="I411" s="1">
        <f t="shared" si="427"/>
        <v>33.841452015815463</v>
      </c>
      <c r="J411" s="1">
        <f t="shared" si="427"/>
        <v>33.540550973170035</v>
      </c>
      <c r="K411" s="1">
        <f t="shared" si="427"/>
        <v>40.619791819053724</v>
      </c>
      <c r="L411" s="1">
        <f t="shared" ref="L411:O411" si="428">SUM(L412,L418,L427,L436,L438)</f>
        <v>42.170328224723633</v>
      </c>
      <c r="M411" s="1">
        <f t="shared" si="428"/>
        <v>41.458109452538785</v>
      </c>
      <c r="N411" s="1">
        <f t="shared" si="428"/>
        <v>41.523558308545027</v>
      </c>
      <c r="O411" s="1">
        <f t="shared" si="428"/>
        <v>42.146510803846475</v>
      </c>
      <c r="P411" s="1">
        <f>SUM(P412,P418,P427,P436,P438)</f>
        <v>42.622775186120805</v>
      </c>
      <c r="Q411" s="1">
        <f>SUM(Q412,Q418,Q427,Q436,Q438)</f>
        <v>42.732462678076764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4.9935038674738683E-2</v>
      </c>
      <c r="G412" s="1">
        <f t="shared" ref="G412:O412" si="429">G413</f>
        <v>0.35207525604596007</v>
      </c>
      <c r="H412" s="1">
        <f t="shared" si="429"/>
        <v>3.8546294110533896E-2</v>
      </c>
      <c r="I412" s="1">
        <f t="shared" si="429"/>
        <v>1.1424781801418826E-2</v>
      </c>
      <c r="J412" s="1">
        <f t="shared" si="429"/>
        <v>7.7112046796591277E-3</v>
      </c>
      <c r="K412" s="1">
        <f t="shared" si="429"/>
        <v>2.4451788556058267E-2</v>
      </c>
      <c r="L412" s="1">
        <f t="shared" si="429"/>
        <v>2.2101708871850964E-2</v>
      </c>
      <c r="M412" s="1">
        <f t="shared" si="429"/>
        <v>1.3235599058656096E-4</v>
      </c>
      <c r="N412" s="1">
        <f t="shared" si="429"/>
        <v>4.0130031704517396E-4</v>
      </c>
      <c r="O412" s="1">
        <f t="shared" si="429"/>
        <v>4.4147608919777574E-4</v>
      </c>
      <c r="P412" s="1">
        <f>P413</f>
        <v>4.5812355297307662E-4</v>
      </c>
      <c r="Q412" s="1">
        <f>Q413</f>
        <v>5.8114439067237435E-4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4.9935038674738683E-2</v>
      </c>
      <c r="G413" s="1">
        <f>'[1]Electricity and CHPs_IN'!C$28-G300</f>
        <v>0.35207525604596007</v>
      </c>
      <c r="H413" s="1">
        <f>'[1]Electricity and CHPs_IN'!D$28-H300</f>
        <v>3.8546294110533896E-2</v>
      </c>
      <c r="I413" s="1">
        <f>'[1]Electricity and CHPs_IN'!E$28-I300</f>
        <v>1.1424781801418826E-2</v>
      </c>
      <c r="J413" s="1">
        <f>'[1]Electricity and CHPs_IN'!F$28-J300</f>
        <v>7.7112046796591277E-3</v>
      </c>
      <c r="K413" s="1">
        <f>'[1]Electricity and CHPs_IN'!G$28-K300</f>
        <v>2.4451788556058267E-2</v>
      </c>
      <c r="L413" s="1">
        <f>'[1]Electricity and CHPs_IN'!H$28-L300</f>
        <v>2.2101708871850964E-2</v>
      </c>
      <c r="M413" s="1">
        <f>'[1]Electricity and CHPs_IN'!I$28-M300</f>
        <v>1.3235599058656096E-4</v>
      </c>
      <c r="N413" s="1">
        <f>'[1]Electricity and CHPs_IN'!J$28-N300</f>
        <v>4.0130031704517396E-4</v>
      </c>
      <c r="O413" s="1">
        <f>'[1]Electricity and CHPs_IN'!K$28-O300</f>
        <v>4.4147608919777574E-4</v>
      </c>
      <c r="P413" s="1">
        <f>'[1]Electricity and CHPs_IN'!L$28-P300</f>
        <v>4.5812355297307662E-4</v>
      </c>
      <c r="Q413" s="1">
        <f>'[1]Electricity and CHPs_IN'!M$28-Q300</f>
        <v>5.8114439067237435E-4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4.9935038674738683E-2</v>
      </c>
      <c r="G414" s="1">
        <f t="shared" ref="G414:O414" si="430">G415</f>
        <v>0.35207525604596007</v>
      </c>
      <c r="H414" s="1">
        <f t="shared" si="430"/>
        <v>3.8546294110533896E-2</v>
      </c>
      <c r="I414" s="1">
        <f t="shared" si="430"/>
        <v>1.1424781801418826E-2</v>
      </c>
      <c r="J414" s="1">
        <f t="shared" si="430"/>
        <v>7.7112046796591277E-3</v>
      </c>
      <c r="K414" s="1">
        <f t="shared" si="430"/>
        <v>2.4451788556058267E-2</v>
      </c>
      <c r="L414" s="1">
        <f t="shared" si="430"/>
        <v>2.2101708871850964E-2</v>
      </c>
      <c r="M414" s="1">
        <f t="shared" si="430"/>
        <v>1.3235599058656096E-4</v>
      </c>
      <c r="N414" s="1">
        <f t="shared" si="430"/>
        <v>4.0130031704517396E-4</v>
      </c>
      <c r="O414" s="1">
        <f t="shared" si="430"/>
        <v>4.4147608919777574E-4</v>
      </c>
      <c r="P414" s="1">
        <f>P415</f>
        <v>4.5812355297307662E-4</v>
      </c>
      <c r="Q414" s="1">
        <f>Q415</f>
        <v>5.8114439067237435E-4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4.9935038674738683E-2</v>
      </c>
      <c r="G415" s="1">
        <f t="shared" ref="G415:K415" si="431">G413-G417</f>
        <v>0.35207525604596007</v>
      </c>
      <c r="H415" s="1">
        <f t="shared" si="431"/>
        <v>3.8546294110533896E-2</v>
      </c>
      <c r="I415" s="1">
        <f t="shared" si="431"/>
        <v>1.1424781801418826E-2</v>
      </c>
      <c r="J415" s="1">
        <f t="shared" si="431"/>
        <v>7.7112046796591277E-3</v>
      </c>
      <c r="K415" s="1">
        <f t="shared" si="431"/>
        <v>2.4451788556058267E-2</v>
      </c>
      <c r="L415" s="1">
        <f t="shared" ref="L415:O415" si="432">L413-L417</f>
        <v>2.2101708871850964E-2</v>
      </c>
      <c r="M415" s="1">
        <f t="shared" si="432"/>
        <v>1.3235599058656096E-4</v>
      </c>
      <c r="N415" s="1">
        <f t="shared" si="432"/>
        <v>4.0130031704517396E-4</v>
      </c>
      <c r="O415" s="1">
        <f t="shared" si="432"/>
        <v>4.4147608919777574E-4</v>
      </c>
      <c r="P415" s="1">
        <f>P413-P417</f>
        <v>4.5812355297307662E-4</v>
      </c>
      <c r="Q415" s="1">
        <f>Q413-Q417</f>
        <v>5.8114439067237435E-4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2.4528016153729437</v>
      </c>
      <c r="G418" s="1">
        <f t="shared" ref="G418:K418" si="436">SUM(G419:G420)</f>
        <v>5.7822940332359959E-3</v>
      </c>
      <c r="H418" s="1">
        <f t="shared" si="436"/>
        <v>3.737624368164473E-2</v>
      </c>
      <c r="I418" s="1">
        <f t="shared" si="436"/>
        <v>0</v>
      </c>
      <c r="J418" s="1">
        <f t="shared" si="436"/>
        <v>0</v>
      </c>
      <c r="K418" s="1">
        <f t="shared" si="436"/>
        <v>4.06932738474848E-5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1.1208531433785911E-3</v>
      </c>
      <c r="O418" s="1">
        <f t="shared" si="437"/>
        <v>1.3710711315626498E-3</v>
      </c>
      <c r="P418" s="1">
        <f>SUM(P419:P420)</f>
        <v>1.306145839240481E-3</v>
      </c>
      <c r="Q418" s="1">
        <f>SUM(Q419:Q420)</f>
        <v>2.2455389669715073E-3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2.4528016153729437</v>
      </c>
      <c r="G419" s="1">
        <f>'[1]Electricity and CHPs_IN'!C$24-G314</f>
        <v>5.7822940332359959E-3</v>
      </c>
      <c r="H419" s="1">
        <f>'[1]Electricity and CHPs_IN'!D$24-H314</f>
        <v>3.737624368164473E-2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4.06932738474848E-5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1.1208531433785911E-3</v>
      </c>
      <c r="O419" s="1">
        <f>'[1]Electricity and CHPs_IN'!K$24-O314</f>
        <v>1.3710711315626498E-3</v>
      </c>
      <c r="P419" s="1">
        <f>'[1]Electricity and CHPs_IN'!L$24-P314</f>
        <v>1.306145839240481E-3</v>
      </c>
      <c r="Q419" s="1">
        <f>'[1]Electricity and CHPs_IN'!M$24-Q314</f>
        <v>2.2455389669715073E-3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2.3901745521586819</v>
      </c>
      <c r="G421" s="1">
        <f t="shared" ref="G421:K421" si="438">SUM(G422:G423)</f>
        <v>5.5537610212728948E-3</v>
      </c>
      <c r="H421" s="1">
        <f t="shared" si="438"/>
        <v>3.6201505407920651E-2</v>
      </c>
      <c r="I421" s="1">
        <f t="shared" si="438"/>
        <v>0</v>
      </c>
      <c r="J421" s="1">
        <f t="shared" si="438"/>
        <v>0</v>
      </c>
      <c r="K421" s="1">
        <f t="shared" si="438"/>
        <v>4.06932738474848E-5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1.1208531433785911E-3</v>
      </c>
      <c r="O421" s="1">
        <f t="shared" si="439"/>
        <v>1.3710711315626498E-3</v>
      </c>
      <c r="P421" s="1">
        <f>SUM(P422:P423)</f>
        <v>1.306145839240481E-3</v>
      </c>
      <c r="Q421" s="1">
        <f>SUM(Q422:Q423)</f>
        <v>2.2455389669715073E-3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2.3901745521586819</v>
      </c>
      <c r="G422" s="1">
        <f t="shared" ref="G422:K422" si="440">G419-G425</f>
        <v>5.5537610212728948E-3</v>
      </c>
      <c r="H422" s="1">
        <f t="shared" si="440"/>
        <v>3.6201505407920651E-2</v>
      </c>
      <c r="I422" s="1">
        <f t="shared" si="440"/>
        <v>0</v>
      </c>
      <c r="J422" s="1">
        <f t="shared" si="440"/>
        <v>0</v>
      </c>
      <c r="K422" s="1">
        <f t="shared" si="440"/>
        <v>4.06932738474848E-5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1.1208531433785911E-3</v>
      </c>
      <c r="O422" s="1">
        <f t="shared" si="441"/>
        <v>1.3710711315626498E-3</v>
      </c>
      <c r="P422" s="1">
        <f>P419-P425</f>
        <v>1.306145839240481E-3</v>
      </c>
      <c r="Q422" s="1">
        <f>Q419-Q425</f>
        <v>2.2455389669715073E-3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6.2627063214261786E-2</v>
      </c>
      <c r="G424" s="1">
        <f t="shared" ref="G424:K424" si="444">SUM(G425:G426)</f>
        <v>2.2853301196310084E-4</v>
      </c>
      <c r="H424" s="1">
        <f t="shared" si="444"/>
        <v>1.1747382737240786E-3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6.2627063214261786E-2</v>
      </c>
      <c r="G425" s="1">
        <f t="shared" ref="G425:K425" si="446">IFERROR(G346/G314,0)*G419</f>
        <v>2.2853301196310084E-4</v>
      </c>
      <c r="H425" s="1">
        <f t="shared" si="446"/>
        <v>1.1747382737240786E-3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36.420950109122664</v>
      </c>
      <c r="G427" s="1">
        <f t="shared" ref="G427:K427" si="450">SUM(G428:G429)</f>
        <v>34.086859358986054</v>
      </c>
      <c r="H427" s="1">
        <f t="shared" si="450"/>
        <v>32.151475735556922</v>
      </c>
      <c r="I427" s="1">
        <f t="shared" si="450"/>
        <v>33.808659569746517</v>
      </c>
      <c r="J427" s="1">
        <f t="shared" si="450"/>
        <v>33.499720047829975</v>
      </c>
      <c r="K427" s="1">
        <f t="shared" si="450"/>
        <v>39.296362341841046</v>
      </c>
      <c r="L427" s="1">
        <f t="shared" ref="L427:O427" si="451">SUM(L428:L429)</f>
        <v>39.763092044392707</v>
      </c>
      <c r="M427" s="1">
        <f t="shared" si="451"/>
        <v>37.978798547566385</v>
      </c>
      <c r="N427" s="1">
        <f t="shared" si="451"/>
        <v>37.908438466815539</v>
      </c>
      <c r="O427" s="1">
        <f t="shared" si="451"/>
        <v>38.378121095202744</v>
      </c>
      <c r="P427" s="1">
        <f>SUM(P428:P429)</f>
        <v>38.471051495934596</v>
      </c>
      <c r="Q427" s="1">
        <f>SUM(Q428:Q429)</f>
        <v>38.511499946304774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36.420950109122664</v>
      </c>
      <c r="G428" s="1">
        <f>'[1]Electricity and CHPs_IN'!C$26-G361</f>
        <v>34.086859358986054</v>
      </c>
      <c r="H428" s="1">
        <f>'[1]Electricity and CHPs_IN'!D$26-H361</f>
        <v>32.151475735556922</v>
      </c>
      <c r="I428" s="1">
        <f>'[1]Electricity and CHPs_IN'!E$26-I361</f>
        <v>33.808659569746517</v>
      </c>
      <c r="J428" s="1">
        <f>'[1]Electricity and CHPs_IN'!F$26-J361</f>
        <v>33.499720047829975</v>
      </c>
      <c r="K428" s="1">
        <f>'[1]Electricity and CHPs_IN'!G$26-K361</f>
        <v>35.641118838881951</v>
      </c>
      <c r="L428" s="1">
        <f>'[1]Electricity and CHPs_IN'!H$26-L361</f>
        <v>27.243274234570379</v>
      </c>
      <c r="M428" s="1">
        <f>'[1]Electricity and CHPs_IN'!I$26-M361</f>
        <v>24.930821022630031</v>
      </c>
      <c r="N428" s="1">
        <f>'[1]Electricity and CHPs_IN'!J$26-N361</f>
        <v>25.466978029704542</v>
      </c>
      <c r="O428" s="1">
        <f>'[1]Electricity and CHPs_IN'!K$26-O361</f>
        <v>26.217986091669829</v>
      </c>
      <c r="P428" s="1">
        <f>'[1]Electricity and CHPs_IN'!L$26-P361</f>
        <v>26.320571356921135</v>
      </c>
      <c r="Q428" s="1">
        <f>'[1]Electricity and CHPs_IN'!M$26-Q361</f>
        <v>26.343371036474828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3.6552435029590957</v>
      </c>
      <c r="L429" s="1">
        <f>'[1]Electricity and CHPs_IN'!H$27-L362</f>
        <v>12.51981780982233</v>
      </c>
      <c r="M429" s="1">
        <f>'[1]Electricity and CHPs_IN'!I$27-M362</f>
        <v>13.047977524936355</v>
      </c>
      <c r="N429" s="1">
        <f>'[1]Electricity and CHPs_IN'!J$27-N362</f>
        <v>12.441460437110994</v>
      </c>
      <c r="O429" s="1">
        <f>'[1]Electricity and CHPs_IN'!K$27-O362</f>
        <v>12.160135003532918</v>
      </c>
      <c r="P429" s="1">
        <f>'[1]Electricity and CHPs_IN'!L$27-P362</f>
        <v>12.150480139013458</v>
      </c>
      <c r="Q429" s="1">
        <f>'[1]Electricity and CHPs_IN'!M$27-Q362</f>
        <v>12.168128909829948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18.210475054561329</v>
      </c>
      <c r="G430" s="1">
        <f t="shared" ref="G430:K430" si="452">SUM(G431:G432)</f>
        <v>17.04342967949303</v>
      </c>
      <c r="H430" s="1">
        <f t="shared" si="452"/>
        <v>16.075737867778461</v>
      </c>
      <c r="I430" s="1">
        <f t="shared" si="452"/>
        <v>16.904329784873259</v>
      </c>
      <c r="J430" s="1">
        <f t="shared" si="452"/>
        <v>16.749860023914991</v>
      </c>
      <c r="K430" s="1">
        <f t="shared" si="452"/>
        <v>19.648181170920523</v>
      </c>
      <c r="L430" s="1">
        <f t="shared" ref="L430:O430" si="453">SUM(L431:L432)</f>
        <v>19.881546022196353</v>
      </c>
      <c r="M430" s="1">
        <f t="shared" si="453"/>
        <v>18.989399273783192</v>
      </c>
      <c r="N430" s="1">
        <f t="shared" si="453"/>
        <v>18.95421923340777</v>
      </c>
      <c r="O430" s="1">
        <f t="shared" si="453"/>
        <v>19.189060547601372</v>
      </c>
      <c r="P430" s="1">
        <f>SUM(P431:P432)</f>
        <v>19.235525747967298</v>
      </c>
      <c r="Q430" s="1">
        <f>SUM(Q431:Q432)</f>
        <v>19.255749973152387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18.210475054561329</v>
      </c>
      <c r="G431" s="1">
        <f t="shared" ref="G431:K431" si="454">IFERROR(G368/G361,0)*G428</f>
        <v>17.04342967949303</v>
      </c>
      <c r="H431" s="1">
        <f t="shared" si="454"/>
        <v>16.075737867778461</v>
      </c>
      <c r="I431" s="1">
        <f t="shared" si="454"/>
        <v>16.904329784873259</v>
      </c>
      <c r="J431" s="1">
        <f t="shared" si="454"/>
        <v>16.749860023914991</v>
      </c>
      <c r="K431" s="1">
        <f t="shared" si="454"/>
        <v>17.820559419440976</v>
      </c>
      <c r="L431" s="1">
        <f t="shared" ref="L431:O431" si="455">IFERROR(L368/L361,0)*L428</f>
        <v>13.621637117285189</v>
      </c>
      <c r="M431" s="1">
        <f t="shared" si="455"/>
        <v>12.465410511315016</v>
      </c>
      <c r="N431" s="1">
        <f t="shared" si="455"/>
        <v>12.733489014852271</v>
      </c>
      <c r="O431" s="1">
        <f t="shared" si="455"/>
        <v>13.108993045834911</v>
      </c>
      <c r="P431" s="1">
        <f>IFERROR(P368/P361,0)*P428</f>
        <v>13.160285678460568</v>
      </c>
      <c r="Q431" s="1">
        <f>IFERROR(Q368/Q361,0)*Q428</f>
        <v>13.171685518237414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1.8276217514795479</v>
      </c>
      <c r="L432" s="1">
        <f t="shared" ref="L432:O432" si="457">IFERROR(L369/L362,0)*L429</f>
        <v>6.2599089049111649</v>
      </c>
      <c r="M432" s="1">
        <f t="shared" si="457"/>
        <v>6.5239887624681776</v>
      </c>
      <c r="N432" s="1">
        <f t="shared" si="457"/>
        <v>6.2207302185554969</v>
      </c>
      <c r="O432" s="1">
        <f t="shared" si="457"/>
        <v>6.0800675017664592</v>
      </c>
      <c r="P432" s="1">
        <f>IFERROR(P369/P362,0)*P429</f>
        <v>6.0752400695067292</v>
      </c>
      <c r="Q432" s="1">
        <f>IFERROR(Q369/Q362,0)*Q429</f>
        <v>6.0840644549149738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18.210475054561336</v>
      </c>
      <c r="G433" s="1">
        <f t="shared" ref="G433:K433" si="458">SUM(G434:G435)</f>
        <v>17.043429679493023</v>
      </c>
      <c r="H433" s="1">
        <f t="shared" si="458"/>
        <v>16.075737867778461</v>
      </c>
      <c r="I433" s="1">
        <f t="shared" si="458"/>
        <v>16.904329784873259</v>
      </c>
      <c r="J433" s="1">
        <f t="shared" si="458"/>
        <v>16.749860023914984</v>
      </c>
      <c r="K433" s="1">
        <f t="shared" si="458"/>
        <v>19.648181170920523</v>
      </c>
      <c r="L433" s="1">
        <f t="shared" ref="L433:O433" si="459">SUM(L434:L435)</f>
        <v>19.881546022196353</v>
      </c>
      <c r="M433" s="1">
        <f t="shared" si="459"/>
        <v>18.989399273783192</v>
      </c>
      <c r="N433" s="1">
        <f t="shared" si="459"/>
        <v>18.95421923340777</v>
      </c>
      <c r="O433" s="1">
        <f t="shared" si="459"/>
        <v>19.189060547601379</v>
      </c>
      <c r="P433" s="1">
        <f>SUM(P434:P435)</f>
        <v>19.235525747967298</v>
      </c>
      <c r="Q433" s="1">
        <f>SUM(Q434:Q435)</f>
        <v>19.255749973152387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18.210475054561336</v>
      </c>
      <c r="G434" s="1">
        <f t="shared" ref="G434:K434" si="460">G428-G431</f>
        <v>17.043429679493023</v>
      </c>
      <c r="H434" s="1">
        <f t="shared" si="460"/>
        <v>16.075737867778461</v>
      </c>
      <c r="I434" s="1">
        <f t="shared" si="460"/>
        <v>16.904329784873259</v>
      </c>
      <c r="J434" s="1">
        <f t="shared" si="460"/>
        <v>16.749860023914984</v>
      </c>
      <c r="K434" s="1">
        <f t="shared" si="460"/>
        <v>17.820559419440976</v>
      </c>
      <c r="L434" s="1">
        <f t="shared" ref="L434:O434" si="461">L428-L431</f>
        <v>13.621637117285189</v>
      </c>
      <c r="M434" s="1">
        <f t="shared" si="461"/>
        <v>12.465410511315016</v>
      </c>
      <c r="N434" s="1">
        <f t="shared" si="461"/>
        <v>12.733489014852271</v>
      </c>
      <c r="O434" s="1">
        <f t="shared" si="461"/>
        <v>13.108993045834918</v>
      </c>
      <c r="P434" s="1">
        <f>P428-P431</f>
        <v>13.160285678460568</v>
      </c>
      <c r="Q434" s="1">
        <f>Q428-Q431</f>
        <v>13.171685518237414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1.8276217514795479</v>
      </c>
      <c r="L435" s="1">
        <f t="shared" ref="L435:O435" si="463">L429-L432</f>
        <v>6.2599089049111649</v>
      </c>
      <c r="M435" s="1">
        <f t="shared" si="463"/>
        <v>6.5239887624681776</v>
      </c>
      <c r="N435" s="1">
        <f t="shared" si="463"/>
        <v>6.2207302185554969</v>
      </c>
      <c r="O435" s="1">
        <f t="shared" si="463"/>
        <v>6.0800675017664592</v>
      </c>
      <c r="P435" s="1">
        <f>P429-P432</f>
        <v>6.0752400695067292</v>
      </c>
      <c r="Q435" s="1">
        <f>Q429-Q432</f>
        <v>6.0840644549149738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1.0607809265260444</v>
      </c>
      <c r="G436" s="1">
        <f t="shared" ref="G436:O436" si="464">G437</f>
        <v>8.1612423408774035E-3</v>
      </c>
      <c r="H436" s="1">
        <f t="shared" si="464"/>
        <v>1.1889698179909156</v>
      </c>
      <c r="I436" s="1">
        <f t="shared" si="464"/>
        <v>2.1367664267529552E-2</v>
      </c>
      <c r="J436" s="1">
        <f t="shared" si="464"/>
        <v>3.3119720660401267E-2</v>
      </c>
      <c r="K436" s="1">
        <f t="shared" si="464"/>
        <v>1.2241312839289344</v>
      </c>
      <c r="L436" s="1">
        <f t="shared" si="464"/>
        <v>2.3070422012973308</v>
      </c>
      <c r="M436" s="1">
        <f t="shared" si="464"/>
        <v>2.3007953598242281</v>
      </c>
      <c r="N436" s="1">
        <f t="shared" si="464"/>
        <v>2.4339867697194282</v>
      </c>
      <c r="O436" s="1">
        <f t="shared" si="464"/>
        <v>2.5537988490202426</v>
      </c>
      <c r="P436" s="1">
        <f>P437</f>
        <v>2.6544371983013404</v>
      </c>
      <c r="Q436" s="1">
        <f>Q437</f>
        <v>2.708401530800395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1.0607809265260444</v>
      </c>
      <c r="G437" s="1">
        <f>'[1]Electricity and CHPs_IN'!C$25-G380</f>
        <v>8.1612423408774035E-3</v>
      </c>
      <c r="H437" s="1">
        <f>'[1]Electricity and CHPs_IN'!D$25-H380</f>
        <v>1.1889698179909156</v>
      </c>
      <c r="I437" s="1">
        <f>'[1]Electricity and CHPs_IN'!E$25-I380</f>
        <v>2.1367664267529552E-2</v>
      </c>
      <c r="J437" s="1">
        <f>'[1]Electricity and CHPs_IN'!F$25-J380</f>
        <v>3.3119720660401267E-2</v>
      </c>
      <c r="K437" s="1">
        <f>'[1]Electricity and CHPs_IN'!G$25-K380</f>
        <v>1.2241312839289344</v>
      </c>
      <c r="L437" s="1">
        <f>'[1]Electricity and CHPs_IN'!H$25-L380</f>
        <v>2.3070422012973308</v>
      </c>
      <c r="M437" s="1">
        <f>'[1]Electricity and CHPs_IN'!I$25-M380</f>
        <v>2.3007953598242281</v>
      </c>
      <c r="N437" s="1">
        <f>'[1]Electricity and CHPs_IN'!J$25-N380</f>
        <v>2.4339867697194282</v>
      </c>
      <c r="O437" s="1">
        <f>'[1]Electricity and CHPs_IN'!K$25-O380</f>
        <v>2.5537988490202426</v>
      </c>
      <c r="P437" s="1">
        <f>'[1]Electricity and CHPs_IN'!L$25-P380</f>
        <v>2.6544371983013404</v>
      </c>
      <c r="Q437" s="1">
        <f>'[1]Electricity and CHPs_IN'!M$25-Q380</f>
        <v>2.708401530800395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7.4805711453843154E-2</v>
      </c>
      <c r="L438" s="1">
        <f t="shared" si="465"/>
        <v>7.8092270161745719E-2</v>
      </c>
      <c r="M438" s="1">
        <f t="shared" si="465"/>
        <v>1.1783831891575878</v>
      </c>
      <c r="N438" s="1">
        <f t="shared" si="465"/>
        <v>1.1796109185496442</v>
      </c>
      <c r="O438" s="1">
        <f t="shared" si="465"/>
        <v>1.2127783124027349</v>
      </c>
      <c r="P438" s="1">
        <f>+P439</f>
        <v>1.4955222224926583</v>
      </c>
      <c r="Q438" s="1">
        <f>+Q439</f>
        <v>1.5097345176139514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7.4805711453843154E-2</v>
      </c>
      <c r="L439" s="1">
        <f>'[1]Electricity and CHPs_IN'!H$30-L398</f>
        <v>7.8092270161745719E-2</v>
      </c>
      <c r="M439" s="1">
        <f>'[1]Electricity and CHPs_IN'!I$30-M398</f>
        <v>1.1783831891575878</v>
      </c>
      <c r="N439" s="1">
        <f>'[1]Electricity and CHPs_IN'!J$30-N398</f>
        <v>1.1796109185496442</v>
      </c>
      <c r="O439" s="1">
        <f>'[1]Electricity and CHPs_IN'!K$30-O398</f>
        <v>1.2127783124027349</v>
      </c>
      <c r="P439" s="1">
        <f>'[1]Electricity and CHPs_IN'!L$30-P398</f>
        <v>1.4955222224926583</v>
      </c>
      <c r="Q439" s="1">
        <f>'[1]Electricity and CHPs_IN'!M$30-Q398</f>
        <v>1.5097345176139514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7.7821188727261292</v>
      </c>
      <c r="G440" s="1">
        <f t="shared" ref="G440:K440" si="466">SUM(G441,G447,G449,G455,G457,G459,G461)</f>
        <v>11.676020628330011</v>
      </c>
      <c r="H440" s="1">
        <f t="shared" si="466"/>
        <v>11.316923746802615</v>
      </c>
      <c r="I440" s="1">
        <f t="shared" si="466"/>
        <v>10.197649953829227</v>
      </c>
      <c r="J440" s="1">
        <f t="shared" si="466"/>
        <v>10.760320252290267</v>
      </c>
      <c r="K440" s="1">
        <f t="shared" si="466"/>
        <v>8.8742964121182819</v>
      </c>
      <c r="L440" s="1">
        <f t="shared" ref="L440:O440" si="467">SUM(L441,L447,L449,L455,L457,L459,L461)</f>
        <v>8.0256903177141279</v>
      </c>
      <c r="M440" s="1">
        <f t="shared" si="467"/>
        <v>7.8477869270389577</v>
      </c>
      <c r="N440" s="1">
        <f t="shared" si="467"/>
        <v>7.3937747041908413</v>
      </c>
      <c r="O440" s="1">
        <f t="shared" si="467"/>
        <v>7.0869214610335565</v>
      </c>
      <c r="P440" s="1">
        <f>SUM(P441,P447,P449,P455,P457,P459,P461)</f>
        <v>6.8912967664018536</v>
      </c>
      <c r="Q440" s="1">
        <f>SUM(Q441,Q447,Q449,Q455,Q457,Q459,Q461)</f>
        <v>8.5402322066073779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4.3960669207095071</v>
      </c>
      <c r="G441" s="1">
        <f t="shared" ref="G441:O441" si="468">+G442</f>
        <v>4.8644664465545722</v>
      </c>
      <c r="H441" s="1">
        <f t="shared" si="468"/>
        <v>3.7569923289922826</v>
      </c>
      <c r="I441" s="1">
        <f t="shared" si="468"/>
        <v>2.3679873624606662</v>
      </c>
      <c r="J441" s="1">
        <f t="shared" si="468"/>
        <v>2.368017147840467</v>
      </c>
      <c r="K441" s="1">
        <f t="shared" si="468"/>
        <v>2.3680461057241562</v>
      </c>
      <c r="L441" s="1">
        <f t="shared" si="468"/>
        <v>2.3680594970103748</v>
      </c>
      <c r="M441" s="1">
        <f t="shared" si="468"/>
        <v>2.3680776072997967</v>
      </c>
      <c r="N441" s="1">
        <f t="shared" si="468"/>
        <v>2.3681181510395892</v>
      </c>
      <c r="O441" s="1">
        <f t="shared" si="468"/>
        <v>2.3682025677945253</v>
      </c>
      <c r="P441" s="1">
        <f>+P442</f>
        <v>2.3693895015117055</v>
      </c>
      <c r="Q441" s="1">
        <f>+Q442</f>
        <v>2.6477380325834394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4.3960669207095071</v>
      </c>
      <c r="G442" s="1">
        <f t="shared" ref="G442:K442" si="469">SUM(G444:G446)</f>
        <v>4.8644664465545722</v>
      </c>
      <c r="H442" s="1">
        <f t="shared" si="469"/>
        <v>3.7569923289922826</v>
      </c>
      <c r="I442" s="1">
        <f t="shared" si="469"/>
        <v>2.3679873624606662</v>
      </c>
      <c r="J442" s="1">
        <f t="shared" si="469"/>
        <v>2.368017147840467</v>
      </c>
      <c r="K442" s="1">
        <f t="shared" si="469"/>
        <v>2.3680461057241562</v>
      </c>
      <c r="L442" s="1">
        <f t="shared" ref="L442:O442" si="470">SUM(L444:L446)</f>
        <v>2.3680594970103748</v>
      </c>
      <c r="M442" s="1">
        <f t="shared" si="470"/>
        <v>2.3680776072997967</v>
      </c>
      <c r="N442" s="1">
        <f t="shared" si="470"/>
        <v>2.3681181510395892</v>
      </c>
      <c r="O442" s="1">
        <f t="shared" si="470"/>
        <v>2.3682025677945253</v>
      </c>
      <c r="P442" s="1">
        <f>SUM(P444:P446)</f>
        <v>2.3693895015117055</v>
      </c>
      <c r="Q442" s="1">
        <f>SUM(Q444:Q446)</f>
        <v>2.6477380325834394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2.0281028493670985</v>
      </c>
      <c r="G443" s="1">
        <f t="shared" ref="G443:O443" si="471">G444</f>
        <v>2.496496437938307</v>
      </c>
      <c r="H443" s="1">
        <f t="shared" si="471"/>
        <v>1.3890151818189029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2.0281028493670985</v>
      </c>
      <c r="G444" s="1">
        <f>'[1]Electricity and CHPs_IN'!C$90</f>
        <v>2.496496437938307</v>
      </c>
      <c r="H444" s="1">
        <f>'[1]Electricity and CHPs_IN'!D$90</f>
        <v>1.3890151818189029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1.1839820356712043</v>
      </c>
      <c r="G445" s="1">
        <f t="shared" ref="G445:O445" si="472">G446</f>
        <v>1.1839850043081326</v>
      </c>
      <c r="H445" s="1">
        <f t="shared" si="472"/>
        <v>1.1839885735866897</v>
      </c>
      <c r="I445" s="1">
        <f t="shared" si="472"/>
        <v>1.1839936812303331</v>
      </c>
      <c r="J445" s="1">
        <f t="shared" si="472"/>
        <v>1.1840085739202335</v>
      </c>
      <c r="K445" s="1">
        <f t="shared" si="472"/>
        <v>1.1840230528620781</v>
      </c>
      <c r="L445" s="1">
        <f t="shared" si="472"/>
        <v>1.1840297485051874</v>
      </c>
      <c r="M445" s="1">
        <f t="shared" si="472"/>
        <v>1.1840388036498983</v>
      </c>
      <c r="N445" s="1">
        <f t="shared" si="472"/>
        <v>1.1840590755197946</v>
      </c>
      <c r="O445" s="1">
        <f t="shared" si="472"/>
        <v>1.1841012838972627</v>
      </c>
      <c r="P445" s="1">
        <f>P446</f>
        <v>1.1846947507558527</v>
      </c>
      <c r="Q445" s="1">
        <f>Q446</f>
        <v>1.3238690162917197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1.1839820356712043</v>
      </c>
      <c r="G446" s="1">
        <f>'[1]Electricity and CHPs_IN'!C$91</f>
        <v>1.1839850043081326</v>
      </c>
      <c r="H446" s="1">
        <f>'[1]Electricity and CHPs_IN'!D$91</f>
        <v>1.1839885735866897</v>
      </c>
      <c r="I446" s="1">
        <f>'[1]Electricity and CHPs_IN'!E$91</f>
        <v>1.1839936812303331</v>
      </c>
      <c r="J446" s="1">
        <f>'[1]Electricity and CHPs_IN'!F$91</f>
        <v>1.1840085739202335</v>
      </c>
      <c r="K446" s="1">
        <f>'[1]Electricity and CHPs_IN'!G$91</f>
        <v>1.1840230528620781</v>
      </c>
      <c r="L446" s="1">
        <f>'[1]Electricity and CHPs_IN'!H$91</f>
        <v>1.1840297485051874</v>
      </c>
      <c r="M446" s="1">
        <f>'[1]Electricity and CHPs_IN'!I$91</f>
        <v>1.1840388036498983</v>
      </c>
      <c r="N446" s="1">
        <f>'[1]Electricity and CHPs_IN'!J$91</f>
        <v>1.1840590755197946</v>
      </c>
      <c r="O446" s="1">
        <f>'[1]Electricity and CHPs_IN'!K$91</f>
        <v>1.1841012838972627</v>
      </c>
      <c r="P446" s="1">
        <f>'[1]Electricity and CHPs_IN'!L$91</f>
        <v>1.1846947507558527</v>
      </c>
      <c r="Q446" s="1">
        <f>'[1]Electricity and CHPs_IN'!M$91</f>
        <v>1.3238690162917197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1.4500250955237153</v>
      </c>
      <c r="G447" s="1">
        <f t="shared" ref="G447:O447" si="473">G448</f>
        <v>3.8013735804913815</v>
      </c>
      <c r="H447" s="1">
        <f t="shared" si="473"/>
        <v>3.7982218026720718</v>
      </c>
      <c r="I447" s="1">
        <f t="shared" si="473"/>
        <v>1.1493647485570155</v>
      </c>
      <c r="J447" s="1">
        <f t="shared" si="473"/>
        <v>0.69364744271591783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1.4500250955237153</v>
      </c>
      <c r="G448" s="1">
        <f>'[1]Electricity and CHPs_IN'!C$92</f>
        <v>3.8013735804913815</v>
      </c>
      <c r="H448" s="1">
        <f>'[1]Electricity and CHPs_IN'!D$92</f>
        <v>3.7982218026720718</v>
      </c>
      <c r="I448" s="1">
        <f>'[1]Electricity and CHPs_IN'!E$92</f>
        <v>1.1493647485570155</v>
      </c>
      <c r="J448" s="1">
        <f>'[1]Electricity and CHPs_IN'!F$92</f>
        <v>0.69364744271591783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0.21544546686971705</v>
      </c>
      <c r="G449" s="1">
        <f t="shared" ref="G449:O449" si="474">G450</f>
        <v>0.21734659590426147</v>
      </c>
      <c r="H449" s="1">
        <f t="shared" si="474"/>
        <v>6.0193971438494136E-2</v>
      </c>
      <c r="I449" s="1">
        <f t="shared" si="474"/>
        <v>6.387275064630546E-2</v>
      </c>
      <c r="J449" s="1">
        <f t="shared" si="474"/>
        <v>3.5112113019248352E-3</v>
      </c>
      <c r="K449" s="1">
        <f t="shared" si="474"/>
        <v>1.1448414517269425E-3</v>
      </c>
      <c r="L449" s="1">
        <f t="shared" si="474"/>
        <v>1.3257891316826303E-3</v>
      </c>
      <c r="M449" s="1">
        <f t="shared" si="474"/>
        <v>7.6922528644798557E-5</v>
      </c>
      <c r="N449" s="1">
        <f t="shared" si="474"/>
        <v>4.3200373112495042E-5</v>
      </c>
      <c r="O449" s="1">
        <f t="shared" si="474"/>
        <v>3.6038968832828317E-5</v>
      </c>
      <c r="P449" s="1">
        <f>P450</f>
        <v>3.6201779626095827E-5</v>
      </c>
      <c r="Q449" s="1">
        <f>Q450</f>
        <v>2.7398473758532121E-5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0.21544546686971705</v>
      </c>
      <c r="G450" s="1">
        <f>'[1]Electricity and CHPs_IN'!C$93</f>
        <v>0.21734659590426147</v>
      </c>
      <c r="H450" s="1">
        <f>'[1]Electricity and CHPs_IN'!D$93</f>
        <v>6.0193971438494136E-2</v>
      </c>
      <c r="I450" s="1">
        <f>'[1]Electricity and CHPs_IN'!E$93</f>
        <v>6.387275064630546E-2</v>
      </c>
      <c r="J450" s="1">
        <f>'[1]Electricity and CHPs_IN'!F$93</f>
        <v>3.5112113019248352E-3</v>
      </c>
      <c r="K450" s="1">
        <f>'[1]Electricity and CHPs_IN'!G$93</f>
        <v>1.1448414517269425E-3</v>
      </c>
      <c r="L450" s="1">
        <f>'[1]Electricity and CHPs_IN'!H$93</f>
        <v>1.3257891316826303E-3</v>
      </c>
      <c r="M450" s="1">
        <f>'[1]Electricity and CHPs_IN'!I$93</f>
        <v>7.6922528644798557E-5</v>
      </c>
      <c r="N450" s="1">
        <f>'[1]Electricity and CHPs_IN'!J$93</f>
        <v>4.3200373112495042E-5</v>
      </c>
      <c r="O450" s="1">
        <f>'[1]Electricity and CHPs_IN'!K$93</f>
        <v>3.6038968832828317E-5</v>
      </c>
      <c r="P450" s="1">
        <f>'[1]Electricity and CHPs_IN'!L$93</f>
        <v>3.6201779626095827E-5</v>
      </c>
      <c r="Q450" s="1">
        <f>'[1]Electricity and CHPs_IN'!M$93</f>
        <v>2.7398473758532121E-5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0.21544546686971705</v>
      </c>
      <c r="G451" s="1">
        <f t="shared" ref="G451:O451" si="475">G452</f>
        <v>0.21734659590426147</v>
      </c>
      <c r="H451" s="1">
        <f t="shared" si="475"/>
        <v>6.0193971438494136E-2</v>
      </c>
      <c r="I451" s="1">
        <f t="shared" si="475"/>
        <v>6.387275064630546E-2</v>
      </c>
      <c r="J451" s="1">
        <f t="shared" si="475"/>
        <v>3.5112113019248352E-3</v>
      </c>
      <c r="K451" s="1">
        <f t="shared" si="475"/>
        <v>1.1448414517269425E-3</v>
      </c>
      <c r="L451" s="1">
        <f t="shared" si="475"/>
        <v>1.3257891316826303E-3</v>
      </c>
      <c r="M451" s="1">
        <f t="shared" si="475"/>
        <v>7.6922528644798557E-5</v>
      </c>
      <c r="N451" s="1">
        <f t="shared" si="475"/>
        <v>4.3200373112495042E-5</v>
      </c>
      <c r="O451" s="1">
        <f t="shared" si="475"/>
        <v>3.6038968832828317E-5</v>
      </c>
      <c r="P451" s="1">
        <f>P452</f>
        <v>3.6201779626095827E-5</v>
      </c>
      <c r="Q451" s="1">
        <f>Q452</f>
        <v>2.7398473758532121E-5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0.21544546686971705</v>
      </c>
      <c r="G452" s="1">
        <f t="shared" ref="G452:K452" si="476">G450</f>
        <v>0.21734659590426147</v>
      </c>
      <c r="H452" s="1">
        <f t="shared" si="476"/>
        <v>6.0193971438494136E-2</v>
      </c>
      <c r="I452" s="1">
        <f t="shared" si="476"/>
        <v>6.387275064630546E-2</v>
      </c>
      <c r="J452" s="1">
        <f t="shared" si="476"/>
        <v>3.5112113019248352E-3</v>
      </c>
      <c r="K452" s="1">
        <f t="shared" si="476"/>
        <v>1.1448414517269425E-3</v>
      </c>
      <c r="L452" s="1">
        <f t="shared" ref="L452:O452" si="477">L450</f>
        <v>1.3257891316826303E-3</v>
      </c>
      <c r="M452" s="1">
        <f t="shared" si="477"/>
        <v>7.6922528644798557E-5</v>
      </c>
      <c r="N452" s="1">
        <f t="shared" si="477"/>
        <v>4.3200373112495042E-5</v>
      </c>
      <c r="O452" s="1">
        <f t="shared" si="477"/>
        <v>3.6038968832828317E-5</v>
      </c>
      <c r="P452" s="1">
        <f>P450</f>
        <v>3.6201779626095827E-5</v>
      </c>
      <c r="Q452" s="1">
        <f>Q450</f>
        <v>2.7398473758532121E-5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1.7205813896231896</v>
      </c>
      <c r="G455" s="1">
        <f t="shared" ref="G455:O455" si="479">G456</f>
        <v>1.552832974693299</v>
      </c>
      <c r="H455" s="1">
        <f t="shared" si="479"/>
        <v>2.423921433144431</v>
      </c>
      <c r="I455" s="1">
        <f t="shared" si="479"/>
        <v>5.1255415793971535</v>
      </c>
      <c r="J455" s="1">
        <f t="shared" si="479"/>
        <v>5.7270249165373652</v>
      </c>
      <c r="K455" s="1">
        <f t="shared" si="479"/>
        <v>4.4314932214395872</v>
      </c>
      <c r="L455" s="1">
        <f t="shared" si="479"/>
        <v>3.429021536095382</v>
      </c>
      <c r="M455" s="1">
        <f t="shared" si="479"/>
        <v>2.6533317537122136</v>
      </c>
      <c r="N455" s="1">
        <f t="shared" si="479"/>
        <v>2.0531337382382739</v>
      </c>
      <c r="O455" s="1">
        <f t="shared" si="479"/>
        <v>1.588737655508303</v>
      </c>
      <c r="P455" s="1">
        <f>P456</f>
        <v>1.2294022940471356</v>
      </c>
      <c r="Q455" s="1">
        <f>Q456</f>
        <v>1.6494067518211213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1.7205813896231896</v>
      </c>
      <c r="G456" s="1">
        <f>'[1]Electricity and CHPs_IN'!C$94</f>
        <v>1.552832974693299</v>
      </c>
      <c r="H456" s="1">
        <f>'[1]Electricity and CHPs_IN'!D$94</f>
        <v>2.423921433144431</v>
      </c>
      <c r="I456" s="1">
        <f>'[1]Electricity and CHPs_IN'!E$94</f>
        <v>5.1255415793971535</v>
      </c>
      <c r="J456" s="1">
        <f>'[1]Electricity and CHPs_IN'!F$94</f>
        <v>5.7270249165373652</v>
      </c>
      <c r="K456" s="1">
        <f>'[1]Electricity and CHPs_IN'!G$94</f>
        <v>4.4314932214395872</v>
      </c>
      <c r="L456" s="1">
        <f>'[1]Electricity and CHPs_IN'!H$94</f>
        <v>3.429021536095382</v>
      </c>
      <c r="M456" s="1">
        <f>'[1]Electricity and CHPs_IN'!I$94</f>
        <v>2.6533317537122136</v>
      </c>
      <c r="N456" s="1">
        <f>'[1]Electricity and CHPs_IN'!J$94</f>
        <v>2.0531337382382739</v>
      </c>
      <c r="O456" s="1">
        <f>'[1]Electricity and CHPs_IN'!K$94</f>
        <v>1.588737655508303</v>
      </c>
      <c r="P456" s="1">
        <f>'[1]Electricity and CHPs_IN'!L$94</f>
        <v>1.2294022940471356</v>
      </c>
      <c r="Q456" s="1">
        <f>'[1]Electricity and CHPs_IN'!M$94</f>
        <v>1.6494067518211213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5.9100383043795808E-4</v>
      </c>
      <c r="J457" s="1">
        <f t="shared" si="480"/>
        <v>1.0319763856909217E-3</v>
      </c>
      <c r="K457" s="1">
        <f t="shared" si="480"/>
        <v>1.0965547144636606E-3</v>
      </c>
      <c r="L457" s="1">
        <f t="shared" si="480"/>
        <v>1.1744288778928638E-3</v>
      </c>
      <c r="M457" s="1">
        <f t="shared" si="480"/>
        <v>2.1332928175685261E-3</v>
      </c>
      <c r="N457" s="1">
        <f t="shared" si="480"/>
        <v>2.1493629699515177E-3</v>
      </c>
      <c r="O457" s="1">
        <f t="shared" si="480"/>
        <v>2.2246094869576172E-3</v>
      </c>
      <c r="P457" s="1">
        <f>P458</f>
        <v>2.2794475715771159E-3</v>
      </c>
      <c r="Q457" s="1">
        <f>Q458</f>
        <v>5.5191991804074379E-3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5.9100383043795808E-4</v>
      </c>
      <c r="J458" s="1">
        <f>'[1]Electricity and CHPs_IN'!F$95</f>
        <v>1.0319763856909217E-3</v>
      </c>
      <c r="K458" s="1">
        <f>'[1]Electricity and CHPs_IN'!G$95</f>
        <v>1.0965547144636606E-3</v>
      </c>
      <c r="L458" s="1">
        <f>'[1]Electricity and CHPs_IN'!H$95</f>
        <v>1.1744288778928638E-3</v>
      </c>
      <c r="M458" s="1">
        <f>'[1]Electricity and CHPs_IN'!I$95</f>
        <v>2.1332928175685261E-3</v>
      </c>
      <c r="N458" s="1">
        <f>'[1]Electricity and CHPs_IN'!J$95</f>
        <v>2.1493629699515177E-3</v>
      </c>
      <c r="O458" s="1">
        <f>'[1]Electricity and CHPs_IN'!K$95</f>
        <v>2.2246094869576172E-3</v>
      </c>
      <c r="P458" s="1">
        <f>'[1]Electricity and CHPs_IN'!L$95</f>
        <v>2.2794475715771159E-3</v>
      </c>
      <c r="Q458" s="1">
        <f>'[1]Electricity and CHPs_IN'!M$95</f>
        <v>5.5191991804074379E-3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4.8659128485124201E-3</v>
      </c>
      <c r="L459" s="1">
        <f t="shared" si="481"/>
        <v>4.8916796680321976E-3</v>
      </c>
      <c r="M459" s="1">
        <f t="shared" si="481"/>
        <v>5.3106776538938355E-3</v>
      </c>
      <c r="N459" s="1">
        <f t="shared" si="481"/>
        <v>5.3189396277649615E-3</v>
      </c>
      <c r="O459" s="1">
        <f t="shared" si="481"/>
        <v>5.464917674178657E-3</v>
      </c>
      <c r="P459" s="1">
        <f>P460</f>
        <v>5.6099250033449016E-3</v>
      </c>
      <c r="Q459" s="1">
        <f>Q460</f>
        <v>9.9256913096788524E-3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4.8659128485124201E-3</v>
      </c>
      <c r="L460" s="1">
        <f>'[1]Electricity and CHPs_IN'!H$96</f>
        <v>4.8916796680321976E-3</v>
      </c>
      <c r="M460" s="1">
        <f>'[1]Electricity and CHPs_IN'!I$96</f>
        <v>5.3106776538938355E-3</v>
      </c>
      <c r="N460" s="1">
        <f>'[1]Electricity and CHPs_IN'!J$96</f>
        <v>5.3189396277649615E-3</v>
      </c>
      <c r="O460" s="1">
        <f>'[1]Electricity and CHPs_IN'!K$96</f>
        <v>5.464917674178657E-3</v>
      </c>
      <c r="P460" s="1">
        <f>'[1]Electricity and CHPs_IN'!L$96</f>
        <v>5.6099250033449016E-3</v>
      </c>
      <c r="Q460" s="1">
        <f>'[1]Electricity and CHPs_IN'!M$96</f>
        <v>9.9256913096788524E-3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1.2400010306864973</v>
      </c>
      <c r="H461" s="1">
        <f>H462</f>
        <v>1.2775942105553346</v>
      </c>
      <c r="I461" s="1">
        <f t="shared" ref="I461" si="483">I462</f>
        <v>1.4902925089376473</v>
      </c>
      <c r="J461" s="1">
        <f t="shared" ref="J461" si="484">J462</f>
        <v>1.9670875575088997</v>
      </c>
      <c r="K461" s="1">
        <f t="shared" ref="K461:O461" si="485">K462</f>
        <v>2.0676497759398362</v>
      </c>
      <c r="L461" s="1">
        <f t="shared" si="485"/>
        <v>2.2212173869307636</v>
      </c>
      <c r="M461" s="1">
        <f t="shared" si="485"/>
        <v>2.8188566730268407</v>
      </c>
      <c r="N461" s="1">
        <f t="shared" si="485"/>
        <v>2.96501131194215</v>
      </c>
      <c r="O461" s="1">
        <f t="shared" si="485"/>
        <v>3.122255671600759</v>
      </c>
      <c r="P461" s="1">
        <f>P462</f>
        <v>3.2845793964884646</v>
      </c>
      <c r="Q461" s="1">
        <f>Q462</f>
        <v>4.2276151332389729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1.2400010306864973</v>
      </c>
      <c r="H462" s="1">
        <f>'[1]Electricity and CHPs_IN'!D$97</f>
        <v>1.2775942105553346</v>
      </c>
      <c r="I462" s="1">
        <f>'[1]Electricity and CHPs_IN'!E$97</f>
        <v>1.4902925089376473</v>
      </c>
      <c r="J462" s="1">
        <f>'[1]Electricity and CHPs_IN'!F$97</f>
        <v>1.9670875575088997</v>
      </c>
      <c r="K462" s="1">
        <f>'[1]Electricity and CHPs_IN'!G$97</f>
        <v>2.0676497759398362</v>
      </c>
      <c r="L462" s="1">
        <f>'[1]Electricity and CHPs_IN'!H$97</f>
        <v>2.2212173869307636</v>
      </c>
      <c r="M462" s="1">
        <f>'[1]Electricity and CHPs_IN'!I$97</f>
        <v>2.8188566730268407</v>
      </c>
      <c r="N462" s="1">
        <f>'[1]Electricity and CHPs_IN'!J$97</f>
        <v>2.96501131194215</v>
      </c>
      <c r="O462" s="1">
        <f>'[1]Electricity and CHPs_IN'!K$97</f>
        <v>3.122255671600759</v>
      </c>
      <c r="P462" s="1">
        <f>'[1]Electricity and CHPs_IN'!L$97</f>
        <v>3.2845793964884646</v>
      </c>
      <c r="Q462" s="1">
        <f>'[1]Electricity and CHPs_IN'!M$97</f>
        <v>4.2276151332389729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8.1585054268922939</v>
      </c>
      <c r="G463" s="1">
        <f t="shared" ref="G463:K463" si="486">SUM(G464,G470,G503,G512,G518)</f>
        <v>8.8415958409445974</v>
      </c>
      <c r="H463" s="1">
        <f t="shared" si="486"/>
        <v>11.863010768108763</v>
      </c>
      <c r="I463" s="1">
        <f t="shared" si="486"/>
        <v>12.321636373292838</v>
      </c>
      <c r="J463" s="1">
        <f t="shared" si="486"/>
        <v>12.813284035316579</v>
      </c>
      <c r="K463" s="1">
        <f t="shared" si="486"/>
        <v>12.982704072460223</v>
      </c>
      <c r="L463" s="1">
        <f t="shared" ref="L463:O463" si="487">SUM(L464,L470,L503,L512,L518)</f>
        <v>15.578726348070155</v>
      </c>
      <c r="M463" s="1">
        <f t="shared" si="487"/>
        <v>24.155598202245681</v>
      </c>
      <c r="N463" s="1">
        <f t="shared" si="487"/>
        <v>23.98089221396614</v>
      </c>
      <c r="O463" s="1">
        <f t="shared" si="487"/>
        <v>23.835356516540738</v>
      </c>
      <c r="P463" s="1">
        <f>SUM(P464,P470,P503,P512,P518)</f>
        <v>24.738406494763989</v>
      </c>
      <c r="Q463" s="1">
        <f>SUM(Q464,Q470,Q503,Q512,Q518)</f>
        <v>24.9253924566823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0.30668404271046201</v>
      </c>
      <c r="G464" s="1">
        <f t="shared" ref="G464:O464" si="488">+G465</f>
        <v>0.64273501011963374</v>
      </c>
      <c r="H464" s="1">
        <f t="shared" si="488"/>
        <v>3.7529357282812439E-2</v>
      </c>
      <c r="I464" s="1">
        <f t="shared" si="488"/>
        <v>0.56666732439188505</v>
      </c>
      <c r="J464" s="1">
        <f t="shared" si="488"/>
        <v>0.53196522535009461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1.7600065505595855E-2</v>
      </c>
      <c r="O464" s="1">
        <f t="shared" si="488"/>
        <v>1.8481783525529358E-2</v>
      </c>
      <c r="P464" s="1">
        <f>+P465</f>
        <v>2.4592719761712976E-2</v>
      </c>
      <c r="Q464" s="1">
        <f>+Q465</f>
        <v>3.8568479230260161E-2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0.30668404271046201</v>
      </c>
      <c r="G465" s="1">
        <f>'[1]Electricity and CHPs_IN'!C$41-G301</f>
        <v>0.64273501011963374</v>
      </c>
      <c r="H465" s="1">
        <f>'[1]Electricity and CHPs_IN'!D$41-H301</f>
        <v>3.7529357282812439E-2</v>
      </c>
      <c r="I465" s="1">
        <f>'[1]Electricity and CHPs_IN'!E$41-I301</f>
        <v>0.56666732439188505</v>
      </c>
      <c r="J465" s="1">
        <f>'[1]Electricity and CHPs_IN'!F$41-J301</f>
        <v>0.53196522535009461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1.7600065505595855E-2</v>
      </c>
      <c r="O465" s="1">
        <f>'[1]Electricity and CHPs_IN'!K$41-O301</f>
        <v>1.8481783525529358E-2</v>
      </c>
      <c r="P465" s="1">
        <f>'[1]Electricity and CHPs_IN'!L$41-P301</f>
        <v>2.4592719761712976E-2</v>
      </c>
      <c r="Q465" s="1">
        <f>'[1]Electricity and CHPs_IN'!M$41-Q301</f>
        <v>3.8568479230260161E-2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0.30668404271046201</v>
      </c>
      <c r="G466" s="1">
        <f t="shared" ref="G466:O466" si="489">G467</f>
        <v>0.64273501011963374</v>
      </c>
      <c r="H466" s="1">
        <f t="shared" si="489"/>
        <v>3.7529357282812439E-2</v>
      </c>
      <c r="I466" s="1">
        <f t="shared" si="489"/>
        <v>0.56666732439188505</v>
      </c>
      <c r="J466" s="1">
        <f t="shared" si="489"/>
        <v>0.53196522535009461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1.7600065505595855E-2</v>
      </c>
      <c r="O466" s="1">
        <f t="shared" si="489"/>
        <v>1.8481783525529358E-2</v>
      </c>
      <c r="P466" s="1">
        <f>P467</f>
        <v>2.4592719761712976E-2</v>
      </c>
      <c r="Q466" s="1">
        <f>Q467</f>
        <v>3.8568479230260161E-2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0.30668404271046201</v>
      </c>
      <c r="G467" s="1">
        <f t="shared" ref="G467:K467" si="490">G465-G469</f>
        <v>0.64273501011963374</v>
      </c>
      <c r="H467" s="1">
        <f t="shared" si="490"/>
        <v>3.7529357282812439E-2</v>
      </c>
      <c r="I467" s="1">
        <f t="shared" si="490"/>
        <v>0.56666732439188505</v>
      </c>
      <c r="J467" s="1">
        <f t="shared" si="490"/>
        <v>0.53196522535009461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1.7600065505595855E-2</v>
      </c>
      <c r="O467" s="1">
        <f t="shared" si="491"/>
        <v>1.8481783525529358E-2</v>
      </c>
      <c r="P467" s="1">
        <f>P465-P469</f>
        <v>2.4592719761712976E-2</v>
      </c>
      <c r="Q467" s="1">
        <f>Q465-Q469</f>
        <v>3.8568479230260161E-2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3.840749598889559</v>
      </c>
      <c r="G470" s="1">
        <f t="shared" ref="G470:K470" si="495">SUM(G471:G480)</f>
        <v>3.0040707584910225</v>
      </c>
      <c r="H470" s="1">
        <f t="shared" si="495"/>
        <v>3.6279383983914153</v>
      </c>
      <c r="I470" s="1">
        <f t="shared" si="495"/>
        <v>3.4399547174342389</v>
      </c>
      <c r="J470" s="1">
        <f t="shared" si="495"/>
        <v>3.6411796075317953</v>
      </c>
      <c r="K470" s="1">
        <f t="shared" si="495"/>
        <v>2.6669172433633159</v>
      </c>
      <c r="L470" s="1">
        <f t="shared" ref="L470:O470" si="496">SUM(L471:L480)</f>
        <v>1.6081350767253153</v>
      </c>
      <c r="M470" s="1">
        <f t="shared" si="496"/>
        <v>1.8572626220704322</v>
      </c>
      <c r="N470" s="1">
        <f t="shared" si="496"/>
        <v>3.0066317499614175</v>
      </c>
      <c r="O470" s="1">
        <f t="shared" si="496"/>
        <v>2.9964653215984076</v>
      </c>
      <c r="P470" s="1">
        <f>SUM(P471:P480)</f>
        <v>3.4859646284087784</v>
      </c>
      <c r="Q470" s="1">
        <f>SUM(Q471:Q480)</f>
        <v>3.6900239748391135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1.0754465889039724</v>
      </c>
      <c r="G471" s="1">
        <f>'[1]Electricity and CHPs_IN'!C$39-G316</f>
        <v>0.13511838737017834</v>
      </c>
      <c r="H471" s="1">
        <f>'[1]Electricity and CHPs_IN'!D$39-H316</f>
        <v>9.4923771956706829E-2</v>
      </c>
      <c r="I471" s="1">
        <f>'[1]Electricity and CHPs_IN'!E$39-I316</f>
        <v>0.22502409575173946</v>
      </c>
      <c r="J471" s="1">
        <f>'[1]Electricity and CHPs_IN'!F$39-J316</f>
        <v>0.62951808134014242</v>
      </c>
      <c r="K471" s="1">
        <f>'[1]Electricity and CHPs_IN'!G$39-K316</f>
        <v>0.47394221807656617</v>
      </c>
      <c r="L471" s="1">
        <f>'[1]Electricity and CHPs_IN'!H$39-L316</f>
        <v>0.15309807168267714</v>
      </c>
      <c r="M471" s="1">
        <f>'[1]Electricity and CHPs_IN'!I$39-M316</f>
        <v>0.29725728308678917</v>
      </c>
      <c r="N471" s="1">
        <f>'[1]Electricity and CHPs_IN'!J$39-N316</f>
        <v>1.0167570056115875</v>
      </c>
      <c r="O471" s="1">
        <f>'[1]Electricity and CHPs_IN'!K$39-O316</f>
        <v>0.85707430141378205</v>
      </c>
      <c r="P471" s="1">
        <f>'[1]Electricity and CHPs_IN'!L$39-P316</f>
        <v>1.0258871061036445</v>
      </c>
      <c r="Q471" s="1">
        <f>'[1]Electricity and CHPs_IN'!M$39-Q316</f>
        <v>1.0462243978974375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1.2421619464814938E-2</v>
      </c>
      <c r="L472" s="6">
        <f>'[1]Electricity and CHPs_IN'!H$40-L317</f>
        <v>1.3486519417485108E-2</v>
      </c>
      <c r="M472" s="6">
        <f>'[1]Electricity and CHPs_IN'!I$40-M317</f>
        <v>0.11626624749886656</v>
      </c>
      <c r="N472" s="6">
        <f>'[1]Electricity and CHPs_IN'!J$40-N317</f>
        <v>0.39657470441745912</v>
      </c>
      <c r="O472" s="6">
        <f>'[1]Electricity and CHPs_IN'!K$40-O317</f>
        <v>0.33513647967738158</v>
      </c>
      <c r="P472" s="6">
        <f>'[1]Electricity and CHPs_IN'!L$40-P317</f>
        <v>0.40188431359525423</v>
      </c>
      <c r="Q472" s="6">
        <f>'[1]Electricity and CHPs_IN'!M$40-Q317</f>
        <v>0.41240399597959343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0.11305566913857107</v>
      </c>
      <c r="G474" s="1">
        <f>'[1]Electricity and CHPs_IN'!C$48-G319</f>
        <v>3.2307836331702096E-2</v>
      </c>
      <c r="H474" s="1">
        <f>'[1]Electricity and CHPs_IN'!D$48-H319</f>
        <v>7.7983665886479231E-2</v>
      </c>
      <c r="I474" s="1">
        <f>'[1]Electricity and CHPs_IN'!E$48-I319</f>
        <v>5.403043878251098E-2</v>
      </c>
      <c r="J474" s="1">
        <f>'[1]Electricity and CHPs_IN'!F$48-J319</f>
        <v>4.7434578500317945E-2</v>
      </c>
      <c r="K474" s="1">
        <f>'[1]Electricity and CHPs_IN'!G$48-K319</f>
        <v>2.2534133078578274E-2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3.6991901551246202E-2</v>
      </c>
      <c r="O474" s="1">
        <f>'[1]Electricity and CHPs_IN'!K$48-O319</f>
        <v>5.9502190416943782E-2</v>
      </c>
      <c r="P474" s="1">
        <f>'[1]Electricity and CHPs_IN'!L$48-P319</f>
        <v>0.10046111704555447</v>
      </c>
      <c r="Q474" s="1">
        <f>'[1]Electricity and CHPs_IN'!M$48-Q319</f>
        <v>0.11962831105401647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0.13076079438835042</v>
      </c>
      <c r="G476" s="1">
        <f>'[1]Electricity and CHPs_IN'!C$51-G321</f>
        <v>9.4789519777595033E-2</v>
      </c>
      <c r="H476" s="1">
        <f>'[1]Electricity and CHPs_IN'!D$51-H321</f>
        <v>0.39665252465316903</v>
      </c>
      <c r="I476" s="1">
        <f>'[1]Electricity and CHPs_IN'!E$51-I321</f>
        <v>0.3684048294517524</v>
      </c>
      <c r="J476" s="1">
        <f>'[1]Electricity and CHPs_IN'!F$51-J321</f>
        <v>0.3642308695340869</v>
      </c>
      <c r="K476" s="1">
        <f>'[1]Electricity and CHPs_IN'!G$51-K321</f>
        <v>0.16685885144156298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7.1003005519175696E-2</v>
      </c>
      <c r="O476" s="1">
        <f>'[1]Electricity and CHPs_IN'!K$51-O321</f>
        <v>0.25172275808540634</v>
      </c>
      <c r="P476" s="1">
        <f>'[1]Electricity and CHPs_IN'!L$51-P321</f>
        <v>0.33249628318866409</v>
      </c>
      <c r="Q476" s="1">
        <f>'[1]Electricity and CHPs_IN'!M$51-Q321</f>
        <v>0.46207435688806764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1.5807424575426388</v>
      </c>
      <c r="G478" s="1">
        <f>'[1]Electricity and CHPs_IN'!C$54-G323</f>
        <v>1.7935522885423858</v>
      </c>
      <c r="H478" s="1">
        <f>'[1]Electricity and CHPs_IN'!D$54-H323</f>
        <v>1.7908604081644111</v>
      </c>
      <c r="I478" s="1">
        <f>'[1]Electricity and CHPs_IN'!E$54-I323</f>
        <v>1.6969854069331398</v>
      </c>
      <c r="J478" s="1">
        <f>'[1]Electricity and CHPs_IN'!F$54-J323</f>
        <v>1.5822460827433722</v>
      </c>
      <c r="K478" s="1">
        <f>'[1]Electricity and CHPs_IN'!G$54-K323</f>
        <v>1.4460248179409805</v>
      </c>
      <c r="L478" s="1">
        <f>'[1]Electricity and CHPs_IN'!H$54-L323</f>
        <v>1.4415504856251531</v>
      </c>
      <c r="M478" s="1">
        <f>'[1]Electricity and CHPs_IN'!I$54-M323</f>
        <v>1.4437390914847765</v>
      </c>
      <c r="N478" s="1">
        <f>'[1]Electricity and CHPs_IN'!J$54-N323</f>
        <v>1.4470689361416236</v>
      </c>
      <c r="O478" s="1">
        <f>'[1]Electricity and CHPs_IN'!K$54-O323</f>
        <v>1.447440055219066</v>
      </c>
      <c r="P478" s="1">
        <f>'[1]Electricity and CHPs_IN'!L$54-P323</f>
        <v>1.5830672633358096</v>
      </c>
      <c r="Q478" s="1">
        <f>'[1]Electricity and CHPs_IN'!M$54-Q323</f>
        <v>1.5831204463152222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0.9407440889160259</v>
      </c>
      <c r="G479" s="1">
        <f>'[1]Electricity and CHPs_IN'!C$55-G324</f>
        <v>0.94830272646916114</v>
      </c>
      <c r="H479" s="1">
        <f>'[1]Electricity and CHPs_IN'!D$55-H324</f>
        <v>1.267518027730649</v>
      </c>
      <c r="I479" s="1">
        <f>'[1]Electricity and CHPs_IN'!E$55-I324</f>
        <v>1.0955099465150959</v>
      </c>
      <c r="J479" s="1">
        <f>'[1]Electricity and CHPs_IN'!F$55-J324</f>
        <v>1.0177499954138756</v>
      </c>
      <c r="K479" s="1">
        <f>'[1]Electricity and CHPs_IN'!G$55-K324</f>
        <v>0.54513560336081279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3.4474081476940859E-2</v>
      </c>
      <c r="O479" s="1">
        <f>'[1]Electricity and CHPs_IN'!K$55-O324</f>
        <v>4.0649607857537046E-2</v>
      </c>
      <c r="P479" s="1">
        <f>'[1]Electricity and CHPs_IN'!L$55-P324</f>
        <v>3.7827560138535207E-2</v>
      </c>
      <c r="Q479" s="1">
        <f>'[1]Electricity and CHPs_IN'!M$55-Q324</f>
        <v>5.8880760268482525E-2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3.7621152433844462E-3</v>
      </c>
      <c r="O480" s="1">
        <f>'[1]Electricity and CHPs_IN'!K$58-O325</f>
        <v>4.9399289282911069E-3</v>
      </c>
      <c r="P480" s="1">
        <f>'[1]Electricity and CHPs_IN'!L$58-P325</f>
        <v>4.3409850013165982E-3</v>
      </c>
      <c r="Q480" s="1">
        <f>'[1]Electricity and CHPs_IN'!M$58-Q325</f>
        <v>7.6917064362932615E-3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2.2023026742515257</v>
      </c>
      <c r="G481" s="1">
        <f t="shared" ref="G481:K481" si="497">SUM(G482:G491)</f>
        <v>1.162675273047163</v>
      </c>
      <c r="H481" s="1">
        <f t="shared" si="497"/>
        <v>1.7793384847454621</v>
      </c>
      <c r="I481" s="1">
        <f t="shared" si="497"/>
        <v>1.7176859394221822</v>
      </c>
      <c r="J481" s="1">
        <f t="shared" si="497"/>
        <v>1.9421744461580188</v>
      </c>
      <c r="K481" s="1">
        <f t="shared" si="497"/>
        <v>1.0571119180940083</v>
      </c>
      <c r="L481" s="1">
        <f t="shared" ref="L481:O481" si="498">SUM(L482:L491)</f>
        <v>7.4496140846674677E-2</v>
      </c>
      <c r="M481" s="1">
        <f t="shared" si="498"/>
        <v>4.1796959878956208E-2</v>
      </c>
      <c r="N481" s="1">
        <f t="shared" si="498"/>
        <v>9.1806898260065217E-2</v>
      </c>
      <c r="O481" s="1">
        <f t="shared" si="498"/>
        <v>0.12828033896974519</v>
      </c>
      <c r="P481" s="1">
        <f>SUM(P482:P491)</f>
        <v>0.19327014794392283</v>
      </c>
      <c r="Q481" s="1">
        <f>SUM(Q482:Q491)</f>
        <v>0.23561257213369677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1.0479873516445373</v>
      </c>
      <c r="G482" s="1">
        <f t="shared" ref="G482:K482" si="500">G471-G493</f>
        <v>0.12977811725250279</v>
      </c>
      <c r="H482" s="1">
        <f t="shared" si="500"/>
        <v>9.1940310350623569E-2</v>
      </c>
      <c r="I482" s="1">
        <f t="shared" si="500"/>
        <v>0.22175991451784657</v>
      </c>
      <c r="J482" s="1">
        <f t="shared" si="500"/>
        <v>0.5938190409031725</v>
      </c>
      <c r="K482" s="1">
        <f t="shared" si="500"/>
        <v>0.41036372802733745</v>
      </c>
      <c r="L482" s="1">
        <f t="shared" ref="L482:O482" si="501">L471-L493</f>
        <v>6.8465008894906754E-2</v>
      </c>
      <c r="M482" s="1">
        <f t="shared" si="501"/>
        <v>3.004532950594091E-2</v>
      </c>
      <c r="N482" s="1">
        <f t="shared" si="501"/>
        <v>5.9853509036140395E-2</v>
      </c>
      <c r="O482" s="1">
        <f t="shared" si="501"/>
        <v>7.0977397395590835E-2</v>
      </c>
      <c r="P482" s="1">
        <f t="shared" ref="P482:Q488" si="502">P471-P493</f>
        <v>0.10419550544850908</v>
      </c>
      <c r="Q482" s="1">
        <f t="shared" si="502"/>
        <v>0.11699805808875618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1.0755281714309969E-2</v>
      </c>
      <c r="L483" s="1">
        <f t="shared" ref="L483:O483" si="504">L472-L494</f>
        <v>6.031131951767927E-3</v>
      </c>
      <c r="M483" s="1">
        <f t="shared" si="504"/>
        <v>1.1751630373015298E-2</v>
      </c>
      <c r="N483" s="1">
        <f t="shared" si="504"/>
        <v>2.3345192138683579E-2</v>
      </c>
      <c r="O483" s="1">
        <f t="shared" si="504"/>
        <v>2.7753854083109208E-2</v>
      </c>
      <c r="P483" s="1">
        <f t="shared" si="502"/>
        <v>4.0817882335928424E-2</v>
      </c>
      <c r="Q483" s="1">
        <f t="shared" si="502"/>
        <v>4.6118659414388474E-2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0.11016903350791268</v>
      </c>
      <c r="G485" s="1">
        <f t="shared" ref="G485:K485" si="507">G474-G496</f>
        <v>3.1030937041479953E-2</v>
      </c>
      <c r="H485" s="1">
        <f t="shared" si="507"/>
        <v>7.5532633144332728E-2</v>
      </c>
      <c r="I485" s="1">
        <f t="shared" si="507"/>
        <v>5.324667763131654E-2</v>
      </c>
      <c r="J485" s="1">
        <f t="shared" si="507"/>
        <v>4.4744633626314381E-2</v>
      </c>
      <c r="K485" s="1">
        <f t="shared" si="507"/>
        <v>1.9511219944739394E-2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2.1776049749760371E-3</v>
      </c>
      <c r="O485" s="1">
        <f t="shared" si="508"/>
        <v>4.9275898345861116E-3</v>
      </c>
      <c r="P485" s="1">
        <f t="shared" si="502"/>
        <v>1.0203458846694824E-2</v>
      </c>
      <c r="Q485" s="1">
        <f t="shared" si="502"/>
        <v>1.3377894946710725E-2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0.12742209610766572</v>
      </c>
      <c r="G487" s="1">
        <f t="shared" ref="G487:K487" si="511">G476-G498</f>
        <v>9.104316334314258E-2</v>
      </c>
      <c r="H487" s="1">
        <f t="shared" si="511"/>
        <v>0.38418570465787366</v>
      </c>
      <c r="I487" s="1">
        <f t="shared" si="511"/>
        <v>0.36306077895460642</v>
      </c>
      <c r="J487" s="1">
        <f t="shared" si="511"/>
        <v>0.34357587498300196</v>
      </c>
      <c r="K487" s="1">
        <f t="shared" si="511"/>
        <v>0.14447503877119799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4.1797391205372902E-3</v>
      </c>
      <c r="O487" s="1">
        <f t="shared" si="512"/>
        <v>2.0846064576513695E-2</v>
      </c>
      <c r="P487" s="1">
        <f t="shared" si="502"/>
        <v>3.3770400349581342E-2</v>
      </c>
      <c r="Q487" s="1">
        <f t="shared" si="502"/>
        <v>5.1673238128608967E-2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0.91672419299141017</v>
      </c>
      <c r="G490" s="1">
        <f t="shared" ref="G490:K490" si="515">G479-G501</f>
        <v>0.91082305541003772</v>
      </c>
      <c r="H490" s="1">
        <f t="shared" si="515"/>
        <v>1.2276798365926322</v>
      </c>
      <c r="I490" s="1">
        <f t="shared" si="515"/>
        <v>1.0796185683184127</v>
      </c>
      <c r="J490" s="1">
        <f t="shared" si="515"/>
        <v>0.96003489664552988</v>
      </c>
      <c r="K490" s="1">
        <f t="shared" si="515"/>
        <v>0.47200664963642336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2.0293882764560595E-3</v>
      </c>
      <c r="O490" s="1">
        <f t="shared" si="516"/>
        <v>3.3663398448886758E-3</v>
      </c>
      <c r="P490" s="1">
        <f>P479-P501</f>
        <v>3.8420033988811539E-3</v>
      </c>
      <c r="Q490" s="1">
        <f>Q479-Q501</f>
        <v>6.5845669667487228E-3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2.2146471327184718E-4</v>
      </c>
      <c r="O491" s="1">
        <f t="shared" si="518"/>
        <v>4.090932350566635E-4</v>
      </c>
      <c r="P491" s="1">
        <f>P480-P502</f>
        <v>4.4089756432798321E-4</v>
      </c>
      <c r="Q491" s="1">
        <f>Q480-Q502</f>
        <v>8.6015458848372021E-4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1.6384469246380329</v>
      </c>
      <c r="G492" s="1">
        <f t="shared" ref="G492:K492" si="519">SUM(G493:G502)</f>
        <v>1.8413954854438594</v>
      </c>
      <c r="H492" s="1">
        <f t="shared" si="519"/>
        <v>1.848599913645953</v>
      </c>
      <c r="I492" s="1">
        <f t="shared" si="519"/>
        <v>1.7222687780120562</v>
      </c>
      <c r="J492" s="1">
        <f t="shared" si="519"/>
        <v>1.6990051613737762</v>
      </c>
      <c r="K492" s="1">
        <f t="shared" si="519"/>
        <v>1.6098053252693074</v>
      </c>
      <c r="L492" s="1">
        <f t="shared" ref="L492:O492" si="520">SUM(L493:L502)</f>
        <v>1.5336389358786406</v>
      </c>
      <c r="M492" s="1">
        <f t="shared" si="520"/>
        <v>1.815465662191476</v>
      </c>
      <c r="N492" s="1">
        <f t="shared" si="520"/>
        <v>2.914824851701352</v>
      </c>
      <c r="O492" s="1">
        <f t="shared" si="520"/>
        <v>2.8681849826286627</v>
      </c>
      <c r="P492" s="1">
        <f>SUM(P493:P502)</f>
        <v>3.2926944804648559</v>
      </c>
      <c r="Q492" s="1">
        <f>SUM(Q493:Q502)</f>
        <v>3.4544114027054165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2.7459237259435193E-2</v>
      </c>
      <c r="G493" s="1">
        <f t="shared" ref="G493:K493" si="522">IFERROR(G348/G316,0)*G471</f>
        <v>5.3402701176755397E-3</v>
      </c>
      <c r="H493" s="1">
        <f t="shared" si="522"/>
        <v>2.9834616060832636E-3</v>
      </c>
      <c r="I493" s="1">
        <f t="shared" si="522"/>
        <v>3.2641812338928913E-3</v>
      </c>
      <c r="J493" s="1">
        <f t="shared" si="522"/>
        <v>3.5699040436969885E-2</v>
      </c>
      <c r="K493" s="1">
        <f t="shared" si="522"/>
        <v>6.3578490049228692E-2</v>
      </c>
      <c r="L493" s="1">
        <f t="shared" ref="L493:O493" si="523">IFERROR(L348/L316,0)*L471</f>
        <v>8.4633062787770386E-2</v>
      </c>
      <c r="M493" s="1">
        <f t="shared" si="523"/>
        <v>0.26721195358084826</v>
      </c>
      <c r="N493" s="1">
        <f t="shared" si="523"/>
        <v>0.95690349657544715</v>
      </c>
      <c r="O493" s="1">
        <f t="shared" si="523"/>
        <v>0.78609690401819121</v>
      </c>
      <c r="P493" s="1">
        <f t="shared" ref="P493:Q499" si="524">IFERROR(P348/P316,0)*P471</f>
        <v>0.92169160065513545</v>
      </c>
      <c r="Q493" s="1">
        <f t="shared" si="524"/>
        <v>0.9292263398086813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1.66633775050497E-3</v>
      </c>
      <c r="L494" s="1">
        <f t="shared" ref="L494:O494" si="526">IFERROR(L349/L317,0)*L472</f>
        <v>7.4553874657171809E-3</v>
      </c>
      <c r="M494" s="1">
        <f t="shared" si="526"/>
        <v>0.10451461712585126</v>
      </c>
      <c r="N494" s="1">
        <f t="shared" si="526"/>
        <v>0.37322951227877554</v>
      </c>
      <c r="O494" s="1">
        <f t="shared" si="526"/>
        <v>0.30738262559427237</v>
      </c>
      <c r="P494" s="1">
        <f t="shared" si="524"/>
        <v>0.3610664312593258</v>
      </c>
      <c r="Q494" s="1">
        <f t="shared" si="524"/>
        <v>0.36628533656520496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2.8866356306583856E-3</v>
      </c>
      <c r="G496" s="1">
        <f t="shared" ref="G496:K496" si="529">IFERROR(G351/G319,0)*G474</f>
        <v>1.2768992902221414E-3</v>
      </c>
      <c r="H496" s="1">
        <f t="shared" si="529"/>
        <v>2.4510327421465037E-3</v>
      </c>
      <c r="I496" s="1">
        <f t="shared" si="529"/>
        <v>7.837611511944413E-4</v>
      </c>
      <c r="J496" s="1">
        <f t="shared" si="529"/>
        <v>2.6899448740035632E-3</v>
      </c>
      <c r="K496" s="1">
        <f t="shared" si="529"/>
        <v>3.0229131338388787E-3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3.4814296576270165E-2</v>
      </c>
      <c r="O496" s="1">
        <f t="shared" si="530"/>
        <v>5.457460058235767E-2</v>
      </c>
      <c r="P496" s="1">
        <f t="shared" si="524"/>
        <v>9.0257658198859642E-2</v>
      </c>
      <c r="Q496" s="1">
        <f t="shared" si="524"/>
        <v>0.10625041610730575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3.3386982806847074E-3</v>
      </c>
      <c r="G498" s="1">
        <f t="shared" ref="G498:K498" si="533">IFERROR(G353/G321,0)*G476</f>
        <v>3.746356434452459E-3</v>
      </c>
      <c r="H498" s="1">
        <f t="shared" si="533"/>
        <v>1.2466819995295357E-2</v>
      </c>
      <c r="I498" s="1">
        <f t="shared" si="533"/>
        <v>5.3440504971459706E-3</v>
      </c>
      <c r="J498" s="1">
        <f t="shared" si="533"/>
        <v>2.0654994551084955E-2</v>
      </c>
      <c r="K498" s="1">
        <f t="shared" si="533"/>
        <v>2.2383812670364999E-2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6.6823266398638406E-2</v>
      </c>
      <c r="O498" s="1">
        <f t="shared" si="534"/>
        <v>0.23087669350889264</v>
      </c>
      <c r="P498" s="1">
        <f t="shared" si="524"/>
        <v>0.29872588283908275</v>
      </c>
      <c r="Q498" s="1">
        <f t="shared" si="524"/>
        <v>0.41040111875945867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1.5807424575426388</v>
      </c>
      <c r="G500" s="1">
        <f t="shared" ref="G500:K500" si="537">G478</f>
        <v>1.7935522885423858</v>
      </c>
      <c r="H500" s="1">
        <f t="shared" si="537"/>
        <v>1.7908604081644111</v>
      </c>
      <c r="I500" s="1">
        <f t="shared" si="537"/>
        <v>1.6969854069331398</v>
      </c>
      <c r="J500" s="1">
        <f t="shared" si="537"/>
        <v>1.5822460827433722</v>
      </c>
      <c r="K500" s="1">
        <f t="shared" si="537"/>
        <v>1.4460248179409805</v>
      </c>
      <c r="L500" s="1">
        <f t="shared" ref="L500:O500" si="538">L478</f>
        <v>1.4415504856251531</v>
      </c>
      <c r="M500" s="1">
        <f t="shared" si="538"/>
        <v>1.4437390914847765</v>
      </c>
      <c r="N500" s="1">
        <f t="shared" si="538"/>
        <v>1.4470689361416236</v>
      </c>
      <c r="O500" s="1">
        <f t="shared" si="538"/>
        <v>1.447440055219066</v>
      </c>
      <c r="P500" s="1">
        <f>P478</f>
        <v>1.5830672633358096</v>
      </c>
      <c r="Q500" s="1">
        <f>Q478</f>
        <v>1.5831204463152222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2.4019895924615738E-2</v>
      </c>
      <c r="G501" s="1">
        <f t="shared" ref="G501:K501" si="539">IFERROR(G356/G324,0)*G479</f>
        <v>3.7479671059123441E-2</v>
      </c>
      <c r="H501" s="1">
        <f t="shared" si="539"/>
        <v>3.9838191138016683E-2</v>
      </c>
      <c r="I501" s="1">
        <f t="shared" si="539"/>
        <v>1.5891378196683216E-2</v>
      </c>
      <c r="J501" s="1">
        <f t="shared" si="539"/>
        <v>5.7715098768345741E-2</v>
      </c>
      <c r="K501" s="1">
        <f t="shared" si="539"/>
        <v>7.3128953724389406E-2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3.2444693200484799E-2</v>
      </c>
      <c r="O501" s="1">
        <f t="shared" si="540"/>
        <v>3.728326801264837E-2</v>
      </c>
      <c r="P501" s="1">
        <f>IFERROR(P356/P324,0)*P479</f>
        <v>3.3985556739654053E-2</v>
      </c>
      <c r="Q501" s="1">
        <f>IFERROR(Q356/Q324,0)*Q479</f>
        <v>5.2296193301733802E-2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3.540650530112599E-3</v>
      </c>
      <c r="O502" s="1">
        <f t="shared" si="542"/>
        <v>4.5308356932344434E-3</v>
      </c>
      <c r="P502" s="1">
        <f>IFERROR(P357/P325,0)*P480</f>
        <v>3.900087436988615E-3</v>
      </c>
      <c r="Q502" s="1">
        <f>IFERROR(Q357/Q325,0)*Q480</f>
        <v>6.8315518478095413E-3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3.3178783165094248</v>
      </c>
      <c r="G503" s="1">
        <f t="shared" ref="G503:K503" si="543">SUM(G504:G505)</f>
        <v>3.4972286168165745</v>
      </c>
      <c r="H503" s="1">
        <f t="shared" si="543"/>
        <v>4.799849164089049</v>
      </c>
      <c r="I503" s="1">
        <f t="shared" si="543"/>
        <v>4.6785569373702103</v>
      </c>
      <c r="J503" s="1">
        <f t="shared" si="543"/>
        <v>4.5425610976351862</v>
      </c>
      <c r="K503" s="1">
        <f t="shared" si="543"/>
        <v>4.4925082117177917</v>
      </c>
      <c r="L503" s="1">
        <f t="shared" ref="L503:O503" si="544">SUM(L504:L505)</f>
        <v>5.252847994046757</v>
      </c>
      <c r="M503" s="1">
        <f t="shared" si="544"/>
        <v>11.64969307404716</v>
      </c>
      <c r="N503" s="1">
        <f t="shared" si="544"/>
        <v>10.617682349042578</v>
      </c>
      <c r="O503" s="1">
        <f t="shared" si="544"/>
        <v>10.619067694054079</v>
      </c>
      <c r="P503" s="1">
        <f>SUM(P504:P505)</f>
        <v>10.626408918208227</v>
      </c>
      <c r="Q503" s="1">
        <f>SUM(Q504:Q505)</f>
        <v>10.629930075592275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3.3178783165094248</v>
      </c>
      <c r="G504" s="6">
        <f>'[1]Electricity and CHPs_IN'!C$44-G363</f>
        <v>3.4972286168165745</v>
      </c>
      <c r="H504" s="6">
        <f>'[1]Electricity and CHPs_IN'!D$44-H363</f>
        <v>4.799849164089049</v>
      </c>
      <c r="I504" s="6">
        <f>'[1]Electricity and CHPs_IN'!E$44-I363</f>
        <v>4.6785569373702103</v>
      </c>
      <c r="J504" s="6">
        <f>'[1]Electricity and CHPs_IN'!F$44-J363</f>
        <v>4.5425610976351862</v>
      </c>
      <c r="K504" s="6">
        <f>'[1]Electricity and CHPs_IN'!G$44-K363</f>
        <v>4.0245266698361508</v>
      </c>
      <c r="L504" s="6">
        <f>'[1]Electricity and CHPs_IN'!H$44-L363</f>
        <v>3.1064192795161032E-2</v>
      </c>
      <c r="M504" s="6">
        <f>'[1]Electricity and CHPs_IN'!I$44-M363</f>
        <v>1.0543699627262102E-2</v>
      </c>
      <c r="N504" s="6">
        <f>'[1]Electricity and CHPs_IN'!J$44-N363</f>
        <v>1.7088331052562425E-2</v>
      </c>
      <c r="O504" s="6">
        <f>'[1]Electricity and CHPs_IN'!K$44-O363</f>
        <v>1.3618791455279604E-2</v>
      </c>
      <c r="P504" s="6">
        <f>'[1]Electricity and CHPs_IN'!L$44-P363</f>
        <v>7.4628339640130208E-3</v>
      </c>
      <c r="Q504" s="6">
        <f>'[1]Electricity and CHPs_IN'!M$44-Q363</f>
        <v>4.1412641278933508E-3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0.46798154188164054</v>
      </c>
      <c r="L505" s="1">
        <f>'[1]Electricity and CHPs_IN'!H$45</f>
        <v>5.221783801251596</v>
      </c>
      <c r="M505" s="1">
        <f>'[1]Electricity and CHPs_IN'!I$45</f>
        <v>11.639149374419897</v>
      </c>
      <c r="N505" s="1">
        <f>'[1]Electricity and CHPs_IN'!J$45</f>
        <v>10.600594017990016</v>
      </c>
      <c r="O505" s="1">
        <f>'[1]Electricity and CHPs_IN'!K$45</f>
        <v>10.6054489025988</v>
      </c>
      <c r="P505" s="1">
        <f>'[1]Electricity and CHPs_IN'!L$45</f>
        <v>10.618946084244214</v>
      </c>
      <c r="Q505" s="1">
        <f>'[1]Electricity and CHPs_IN'!M$45</f>
        <v>10.625788811464382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3.3178783165094248</v>
      </c>
      <c r="G509" s="1">
        <f t="shared" ref="G509:K509" si="547">SUM(G510:G511)</f>
        <v>3.4972286168165745</v>
      </c>
      <c r="H509" s="1">
        <f t="shared" si="547"/>
        <v>4.799849164089049</v>
      </c>
      <c r="I509" s="1">
        <f t="shared" si="547"/>
        <v>4.6785569373702103</v>
      </c>
      <c r="J509" s="1">
        <f t="shared" si="547"/>
        <v>4.5425610976351862</v>
      </c>
      <c r="K509" s="1">
        <f t="shared" si="547"/>
        <v>4.4925082117177917</v>
      </c>
      <c r="L509" s="1">
        <f t="shared" ref="L509:O509" si="548">SUM(L510:L511)</f>
        <v>5.252847994046757</v>
      </c>
      <c r="M509" s="1">
        <f t="shared" si="548"/>
        <v>11.64969307404716</v>
      </c>
      <c r="N509" s="1">
        <f t="shared" si="548"/>
        <v>10.617682349042578</v>
      </c>
      <c r="O509" s="1">
        <f t="shared" si="548"/>
        <v>10.619067694054079</v>
      </c>
      <c r="P509" s="1">
        <f>SUM(P510:P511)</f>
        <v>10.626408918208227</v>
      </c>
      <c r="Q509" s="1">
        <f>SUM(Q510:Q511)</f>
        <v>10.629930075592275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3.3178783165094248</v>
      </c>
      <c r="G510" s="1">
        <f t="shared" ref="G510:K510" si="549">G504</f>
        <v>3.4972286168165745</v>
      </c>
      <c r="H510" s="1">
        <f t="shared" si="549"/>
        <v>4.799849164089049</v>
      </c>
      <c r="I510" s="1">
        <f t="shared" si="549"/>
        <v>4.6785569373702103</v>
      </c>
      <c r="J510" s="1">
        <f t="shared" si="549"/>
        <v>4.5425610976351862</v>
      </c>
      <c r="K510" s="1">
        <f t="shared" si="549"/>
        <v>4.0245266698361508</v>
      </c>
      <c r="L510" s="1">
        <f t="shared" ref="L510:O510" si="550">L504</f>
        <v>3.1064192795161032E-2</v>
      </c>
      <c r="M510" s="1">
        <f t="shared" si="550"/>
        <v>1.0543699627262102E-2</v>
      </c>
      <c r="N510" s="1">
        <f t="shared" si="550"/>
        <v>1.7088331052562425E-2</v>
      </c>
      <c r="O510" s="1">
        <f t="shared" si="550"/>
        <v>1.3618791455279604E-2</v>
      </c>
      <c r="P510" s="1">
        <f>P504</f>
        <v>7.4628339640130208E-3</v>
      </c>
      <c r="Q510" s="1">
        <f>Q504</f>
        <v>4.1412641278933508E-3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0.46798154188164054</v>
      </c>
      <c r="L511" s="1">
        <f t="shared" ref="L511:O511" si="552">L505</f>
        <v>5.221783801251596</v>
      </c>
      <c r="M511" s="1">
        <f t="shared" si="552"/>
        <v>11.639149374419897</v>
      </c>
      <c r="N511" s="1">
        <f t="shared" si="552"/>
        <v>10.600594017990016</v>
      </c>
      <c r="O511" s="1">
        <f t="shared" si="552"/>
        <v>10.6054489025988</v>
      </c>
      <c r="P511" s="1">
        <f>P505</f>
        <v>10.618946084244214</v>
      </c>
      <c r="Q511" s="1">
        <f>Q505</f>
        <v>10.625788811464382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0.69319346878284893</v>
      </c>
      <c r="G512" s="1">
        <f t="shared" ref="G512:K512" si="553">SUM(G513:G517)</f>
        <v>1.6975614555173657</v>
      </c>
      <c r="H512" s="1">
        <f t="shared" si="553"/>
        <v>3.3976938483454866</v>
      </c>
      <c r="I512" s="1">
        <f t="shared" si="553"/>
        <v>3.6267471135413771</v>
      </c>
      <c r="J512" s="1">
        <f t="shared" si="553"/>
        <v>3.6660921472931118</v>
      </c>
      <c r="K512" s="1">
        <f t="shared" si="553"/>
        <v>5.5484503783331434</v>
      </c>
      <c r="L512" s="1">
        <f t="shared" ref="L512:O512" si="554">SUM(L513:L517)</f>
        <v>8.4713314001272302</v>
      </c>
      <c r="M512" s="1">
        <f t="shared" si="554"/>
        <v>9.8261966054774792</v>
      </c>
      <c r="N512" s="1">
        <f t="shared" si="554"/>
        <v>9.0337096282299925</v>
      </c>
      <c r="O512" s="1">
        <f t="shared" si="554"/>
        <v>8.8859644892122436</v>
      </c>
      <c r="P512" s="1">
        <f>SUM(P513:P517)</f>
        <v>8.7476573536902293</v>
      </c>
      <c r="Q512" s="1">
        <f>SUM(Q513:Q517)</f>
        <v>8.7096369320028533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0.69319346878284893</v>
      </c>
      <c r="G513" s="6">
        <f>'[1]Electricity and CHPs_IN'!C$42-G382</f>
        <v>1.6975614555173657</v>
      </c>
      <c r="H513" s="6">
        <f>'[1]Electricity and CHPs_IN'!D$42-H382</f>
        <v>3.3976938483454866</v>
      </c>
      <c r="I513" s="6">
        <f>'[1]Electricity and CHPs_IN'!E$42-I382</f>
        <v>3.5732834329950616</v>
      </c>
      <c r="J513" s="6">
        <f>'[1]Electricity and CHPs_IN'!F$42-J382</f>
        <v>3.560619930854986</v>
      </c>
      <c r="K513" s="6">
        <f>'[1]Electricity and CHPs_IN'!G$42-K382</f>
        <v>1.8258111895399103</v>
      </c>
      <c r="L513" s="6">
        <f>'[1]Electricity and CHPs_IN'!H$42-L382</f>
        <v>0.80976025909378924</v>
      </c>
      <c r="M513" s="6">
        <f>'[1]Electricity and CHPs_IN'!I$42-M382</f>
        <v>0.78450350137027791</v>
      </c>
      <c r="N513" s="6">
        <f>'[1]Electricity and CHPs_IN'!J$42-N382</f>
        <v>2.8023832628523003E-2</v>
      </c>
      <c r="O513" s="6">
        <f>'[1]Electricity and CHPs_IN'!K$42-O382</f>
        <v>1.8946109048732243E-2</v>
      </c>
      <c r="P513" s="6">
        <f>'[1]Electricity and CHPs_IN'!L$42-P382</f>
        <v>1.4752652165526172E-2</v>
      </c>
      <c r="Q513" s="6">
        <f>'[1]Electricity and CHPs_IN'!M$42-Q382</f>
        <v>2.0591654367354995E-2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3.428707290272806</v>
      </c>
      <c r="L514" s="1">
        <f>'[1]Electricity and CHPs_IN'!H$43-L383</f>
        <v>7.226567625007581</v>
      </c>
      <c r="M514" s="1">
        <f>'[1]Electricity and CHPs_IN'!I$43-M383</f>
        <v>8.3941287891323224</v>
      </c>
      <c r="N514" s="1">
        <f>'[1]Electricity and CHPs_IN'!J$43-N383</f>
        <v>8.3588487255734965</v>
      </c>
      <c r="O514" s="1">
        <f>'[1]Electricity and CHPs_IN'!K$43-O383</f>
        <v>8.4003739167366263</v>
      </c>
      <c r="P514" s="1">
        <f>'[1]Electricity and CHPs_IN'!L$43-P383</f>
        <v>8.3938406188538757</v>
      </c>
      <c r="Q514" s="1">
        <f>'[1]Electricity and CHPs_IN'!M$43-Q383</f>
        <v>8.4001308529633416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1.8664694916487368E-2</v>
      </c>
      <c r="J515" s="1">
        <f>'[1]Electricity and CHPs_IN'!F$50-J384</f>
        <v>3.6122724068946149E-2</v>
      </c>
      <c r="K515" s="1">
        <f>'[1]Electricity and CHPs_IN'!G$50-K384</f>
        <v>5.7227272268289289E-2</v>
      </c>
      <c r="L515" s="1">
        <f>'[1]Electricity and CHPs_IN'!H$50-L384</f>
        <v>5.6230724654517311E-2</v>
      </c>
      <c r="M515" s="1">
        <f>'[1]Electricity and CHPs_IN'!I$50-M384</f>
        <v>9.1129885941533373E-2</v>
      </c>
      <c r="N515" s="1">
        <f>'[1]Electricity and CHPs_IN'!J$50-N384</f>
        <v>7.1321114423551255E-2</v>
      </c>
      <c r="O515" s="1">
        <f>'[1]Electricity and CHPs_IN'!K$50-O384</f>
        <v>6.687629859857934E-2</v>
      </c>
      <c r="P515" s="1">
        <f>'[1]Electricity and CHPs_IN'!L$50-P384</f>
        <v>5.4043148827149765E-2</v>
      </c>
      <c r="Q515" s="1">
        <f>'[1]Electricity and CHPs_IN'!M$50-Q384</f>
        <v>7.7093678249174485E-2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2.3910668616334951E-2</v>
      </c>
      <c r="J516" s="1">
        <f>'[1]Electricity and CHPs_IN'!F$53-J385</f>
        <v>5.152302344365732E-2</v>
      </c>
      <c r="K516" s="1">
        <f>'[1]Electricity and CHPs_IN'!G$53-K385</f>
        <v>0.2085515957266319</v>
      </c>
      <c r="L516" s="1">
        <f>'[1]Electricity and CHPs_IN'!H$53-L385</f>
        <v>0.35477665403784142</v>
      </c>
      <c r="M516" s="1">
        <f>'[1]Electricity and CHPs_IN'!I$53-M385</f>
        <v>0.53716963941532336</v>
      </c>
      <c r="N516" s="1">
        <f>'[1]Electricity and CHPs_IN'!J$53-N385</f>
        <v>0.53275437793092861</v>
      </c>
      <c r="O516" s="1">
        <f>'[1]Electricity and CHPs_IN'!K$53-O385</f>
        <v>0.37126305159921974</v>
      </c>
      <c r="P516" s="1">
        <f>'[1]Electricity and CHPs_IN'!L$53-P385</f>
        <v>0.26137076206853704</v>
      </c>
      <c r="Q516" s="1">
        <f>'[1]Electricity and CHPs_IN'!M$53-Q385</f>
        <v>0.17396757483823999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1.0888317013493298E-2</v>
      </c>
      <c r="J517" s="1">
        <f>'[1]Electricity and CHPs_IN'!F$56-J386</f>
        <v>1.7826468925522476E-2</v>
      </c>
      <c r="K517" s="1">
        <f>'[1]Electricity and CHPs_IN'!G$56-K386</f>
        <v>2.8153030525506276E-2</v>
      </c>
      <c r="L517" s="1">
        <f>'[1]Electricity and CHPs_IN'!H$56-L386</f>
        <v>2.3996137333501366E-2</v>
      </c>
      <c r="M517" s="1">
        <f>'[1]Electricity and CHPs_IN'!I$56-M386</f>
        <v>1.9264789618022915E-2</v>
      </c>
      <c r="N517" s="1">
        <f>'[1]Electricity and CHPs_IN'!J$56-N386</f>
        <v>4.2761577673493444E-2</v>
      </c>
      <c r="O517" s="1">
        <f>'[1]Electricity and CHPs_IN'!K$56-O386</f>
        <v>2.8505113229086217E-2</v>
      </c>
      <c r="P517" s="1">
        <f>'[1]Electricity and CHPs_IN'!L$56-P386</f>
        <v>2.3650171775140318E-2</v>
      </c>
      <c r="Q517" s="1">
        <f>'[1]Electricity and CHPs_IN'!M$56-Q386</f>
        <v>3.7853171584743217E-2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9.7102805551283478E-3</v>
      </c>
      <c r="J518" s="1">
        <f t="shared" si="555"/>
        <v>0.43148595750639179</v>
      </c>
      <c r="K518" s="1">
        <f t="shared" si="555"/>
        <v>0.27482823904597098</v>
      </c>
      <c r="L518" s="1">
        <f t="shared" ref="L518:O518" si="556">SUM(L519:L520)</f>
        <v>0.24641187717085267</v>
      </c>
      <c r="M518" s="1">
        <f t="shared" si="556"/>
        <v>0.82244590065060996</v>
      </c>
      <c r="N518" s="1">
        <f t="shared" si="556"/>
        <v>1.3052684212265531</v>
      </c>
      <c r="O518" s="1">
        <f t="shared" si="556"/>
        <v>1.3153772281504783</v>
      </c>
      <c r="P518" s="1">
        <f>SUM(P519:P520)</f>
        <v>1.8537828746950373</v>
      </c>
      <c r="Q518" s="1">
        <f>SUM(Q519:Q520)</f>
        <v>1.8572329950178001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'[1]Electricity and CHPs_IN'!F$46-J399</f>
        <v>0.40470136944926183</v>
      </c>
      <c r="K519" s="1">
        <f>'[1]Electricity and CHPs_IN'!G$46-K399</f>
        <v>0.25158626559598052</v>
      </c>
      <c r="L519" s="1">
        <f>'[1]Electricity and CHPs_IN'!H$46-L399</f>
        <v>0.22778688495526161</v>
      </c>
      <c r="M519" s="1">
        <f>'[1]Electricity and CHPs_IN'!I$46-M399</f>
        <v>0.76823126423833776</v>
      </c>
      <c r="N519" s="1">
        <f>'[1]Electricity and CHPs_IN'!J$46-N399</f>
        <v>1.2232112924884198</v>
      </c>
      <c r="O519" s="1">
        <f>'[1]Electricity and CHPs_IN'!K$46-O399</f>
        <v>1.2410853079519466</v>
      </c>
      <c r="P519" s="1">
        <f>'[1]Electricity and CHPs_IN'!L$46-P399</f>
        <v>1.7473471265568241</v>
      </c>
      <c r="Q519" s="1">
        <f>'[1]Electricity and CHPs_IN'!M$46-Q399</f>
        <v>1.747390376045864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9.7102805551283478E-3</v>
      </c>
      <c r="J520" s="1">
        <f>'[1]Electricity and CHPs_IN'!F$57-J400</f>
        <v>2.6784588057129972E-2</v>
      </c>
      <c r="K520" s="1">
        <f>'[1]Electricity and CHPs_IN'!G$57-K400</f>
        <v>2.3241973449990468E-2</v>
      </c>
      <c r="L520" s="1">
        <f>'[1]Electricity and CHPs_IN'!H$57-L400</f>
        <v>1.8624992215591052E-2</v>
      </c>
      <c r="M520" s="1">
        <f>'[1]Electricity and CHPs_IN'!I$57-M400</f>
        <v>5.4214636412272255E-2</v>
      </c>
      <c r="N520" s="1">
        <f>'[1]Electricity and CHPs_IN'!J$57-N400</f>
        <v>8.2057128738133228E-2</v>
      </c>
      <c r="O520" s="1">
        <f>'[1]Electricity and CHPs_IN'!K$57-O400</f>
        <v>7.4291920198531619E-2</v>
      </c>
      <c r="P520" s="1">
        <f>'[1]Electricity and CHPs_IN'!L$57-P400</f>
        <v>0.10643574813821316</v>
      </c>
      <c r="Q520" s="1">
        <f>'[1]Electricity and CHPs_IN'!M$57-Q400</f>
        <v>0.10984261897193606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0.32978918407202112</v>
      </c>
      <c r="G522" s="13">
        <f t="shared" si="557"/>
        <v>0.32669944663821082</v>
      </c>
      <c r="H522" s="13">
        <f t="shared" si="557"/>
        <v>0.32599501673446274</v>
      </c>
      <c r="I522" s="13">
        <f t="shared" si="557"/>
        <v>0.32988623159664432</v>
      </c>
      <c r="J522" s="13">
        <f t="shared" si="557"/>
        <v>0.33025265064887876</v>
      </c>
      <c r="K522" s="13">
        <f t="shared" si="557"/>
        <v>0.33157933201783185</v>
      </c>
      <c r="L522" s="13" t="str">
        <f t="shared" ref="L522:O522" si="558">IFERROR(L65/L293,"-")</f>
        <v>-</v>
      </c>
      <c r="M522" s="13" t="str">
        <f t="shared" si="558"/>
        <v>-</v>
      </c>
      <c r="N522" s="13">
        <f t="shared" si="558"/>
        <v>0.31006040808858726</v>
      </c>
      <c r="O522" s="13">
        <f t="shared" si="558"/>
        <v>0.28397547269091905</v>
      </c>
      <c r="P522" s="13">
        <f>IFERROR(P65/P293,"-")</f>
        <v>0.29998264503296407</v>
      </c>
      <c r="Q522" s="13">
        <f>IFERROR(Q65/Q293,"-")</f>
        <v>0.30049425108695649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0.79999958306130525</v>
      </c>
      <c r="G525" s="13">
        <f t="shared" si="559"/>
        <v>0.79999966632563291</v>
      </c>
      <c r="H525" s="13">
        <f t="shared" si="559"/>
        <v>0.800000715716771</v>
      </c>
      <c r="I525" s="13">
        <f t="shared" si="559"/>
        <v>0.80000009689895868</v>
      </c>
      <c r="J525" s="13">
        <f t="shared" si="559"/>
        <v>0.80000010229461982</v>
      </c>
      <c r="K525" s="13">
        <f t="shared" si="559"/>
        <v>0.80000008490705787</v>
      </c>
      <c r="L525" s="13">
        <f t="shared" ref="L525:O525" si="563">IFERROR(L69/L297,"-")</f>
        <v>0.80000009635750902</v>
      </c>
      <c r="M525" s="13">
        <f t="shared" si="563"/>
        <v>0.80000008268147393</v>
      </c>
      <c r="N525" s="13">
        <f t="shared" si="563"/>
        <v>0.80000008519552845</v>
      </c>
      <c r="O525" s="13">
        <f t="shared" si="563"/>
        <v>0.80000007714204213</v>
      </c>
      <c r="P525" s="13">
        <f t="shared" si="561"/>
        <v>0.80000007703034459</v>
      </c>
      <c r="Q525" s="13">
        <f t="shared" si="561"/>
        <v>0.79999998967283026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0.24315221300181286</v>
      </c>
      <c r="G526" s="13">
        <f t="shared" ref="G526:K526" si="564">IFERROR(G71/G299,"-")</f>
        <v>6.5092242708086195E-4</v>
      </c>
      <c r="H526" s="13">
        <f t="shared" si="564"/>
        <v>0.30088613608912623</v>
      </c>
      <c r="I526" s="13">
        <f t="shared" si="564"/>
        <v>0.25118449282895272</v>
      </c>
      <c r="J526" s="13">
        <f t="shared" si="564"/>
        <v>0.28801621126263344</v>
      </c>
      <c r="K526" s="13">
        <f t="shared" si="564"/>
        <v>0.34543134424197214</v>
      </c>
      <c r="L526" s="13">
        <f t="shared" ref="L526:O526" si="565">IFERROR(L71/L299,"-")</f>
        <v>0.31705944253992319</v>
      </c>
      <c r="M526" s="13">
        <f t="shared" si="565"/>
        <v>0.26597629500113529</v>
      </c>
      <c r="N526" s="13">
        <f t="shared" si="565"/>
        <v>0.28201978327994187</v>
      </c>
      <c r="O526" s="13">
        <f t="shared" si="565"/>
        <v>0.28693278886663853</v>
      </c>
      <c r="P526" s="13">
        <f>IFERROR(P71/P299,"-")</f>
        <v>0.28555493330915088</v>
      </c>
      <c r="Q526" s="13">
        <f>IFERROR(Q71/Q299,"-")</f>
        <v>0.28867555561708014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3.0599541036046909E-2</v>
      </c>
      <c r="G527" s="13">
        <f t="shared" ref="G527:K527" si="566">IFERROR(G72/(G300+G413),"-")</f>
        <v>4.7244834674284195E-4</v>
      </c>
      <c r="H527" s="13">
        <f t="shared" si="566"/>
        <v>9.6677159603636639E-2</v>
      </c>
      <c r="I527" s="13">
        <f t="shared" si="566"/>
        <v>9.3552054571846649E-2</v>
      </c>
      <c r="J527" s="13">
        <f t="shared" si="566"/>
        <v>9.5506718841383759E-2</v>
      </c>
      <c r="K527" s="13">
        <f t="shared" si="566"/>
        <v>0.10111489897193203</v>
      </c>
      <c r="L527" s="13">
        <f t="shared" ref="L527:O527" si="567">IFERROR(L72/(L300+L413),"-")</f>
        <v>0.10473090247667655</v>
      </c>
      <c r="M527" s="13">
        <f t="shared" si="567"/>
        <v>6.5461973617644442E-2</v>
      </c>
      <c r="N527" s="13">
        <f t="shared" si="567"/>
        <v>7.7136492392922043E-2</v>
      </c>
      <c r="O527" s="13">
        <f t="shared" si="567"/>
        <v>8.064571325616704E-2</v>
      </c>
      <c r="P527" s="13">
        <f>IFERROR(P72/(P300+P413),"-")</f>
        <v>7.9642091311977053E-2</v>
      </c>
      <c r="Q527" s="13">
        <f>IFERROR(Q72/(Q300+Q413),"-")</f>
        <v>7.7449790539468946E-2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0.21382099049387857</v>
      </c>
      <c r="G528" s="13">
        <f t="shared" ref="G528:K528" si="568">IFERROR(G73/(G301+G465),"-")</f>
        <v>0.24594226621261983</v>
      </c>
      <c r="H528" s="13">
        <f t="shared" si="568"/>
        <v>0.2171716051118163</v>
      </c>
      <c r="I528" s="13">
        <f t="shared" si="568"/>
        <v>0.26300794155611362</v>
      </c>
      <c r="J528" s="13">
        <f t="shared" si="568"/>
        <v>0.26292100624798825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0.23021906350705842</v>
      </c>
      <c r="O528" s="13">
        <f t="shared" si="569"/>
        <v>0.22757084244925838</v>
      </c>
      <c r="P528" s="13">
        <f>IFERROR(P73/(P301+P465),"-")</f>
        <v>0.23070896567734847</v>
      </c>
      <c r="Q528" s="13">
        <f>IFERROR(Q73/(Q301+Q465),"-")</f>
        <v>0.22477984130895787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0.5228676111120194</v>
      </c>
      <c r="L529" s="13">
        <f t="shared" ref="L529:O529" si="571">IFERROR(L83/L311,"-")</f>
        <v>0.54972825411850512</v>
      </c>
      <c r="M529" s="13">
        <f t="shared" si="571"/>
        <v>0.55610622302776025</v>
      </c>
      <c r="N529" s="13">
        <f t="shared" si="571"/>
        <v>0.52152624612584542</v>
      </c>
      <c r="O529" s="13">
        <f t="shared" si="571"/>
        <v>0.51213689534539719</v>
      </c>
      <c r="P529" s="13">
        <f t="shared" ref="P529:Q531" si="572">IFERROR(P83/P311,"-")</f>
        <v>0.51973636603684426</v>
      </c>
      <c r="Q529" s="13">
        <f t="shared" si="572"/>
        <v>0.51124148779944656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0.24513213119291941</v>
      </c>
      <c r="L530" s="13">
        <f t="shared" ref="L530:O530" si="574">IFERROR(L84/L312,"-")</f>
        <v>0.3669035361431659</v>
      </c>
      <c r="M530" s="13">
        <f t="shared" si="574"/>
        <v>0.39649674595615331</v>
      </c>
      <c r="N530" s="13">
        <f t="shared" si="574"/>
        <v>0.38919710700665294</v>
      </c>
      <c r="O530" s="13">
        <f t="shared" si="574"/>
        <v>0.38063895673758924</v>
      </c>
      <c r="P530" s="13">
        <f t="shared" si="572"/>
        <v>0.38563771615622255</v>
      </c>
      <c r="Q530" s="13">
        <f t="shared" si="572"/>
        <v>0.3808145596527967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0.52559754078073218</v>
      </c>
      <c r="M531" s="13">
        <f t="shared" si="576"/>
        <v>0.51987564861994529</v>
      </c>
      <c r="N531" s="13">
        <f t="shared" si="576"/>
        <v>0.54758117324980171</v>
      </c>
      <c r="O531" s="13">
        <f t="shared" si="576"/>
        <v>0.54604600878469178</v>
      </c>
      <c r="P531" s="13">
        <f t="shared" si="572"/>
        <v>0.54587257605737505</v>
      </c>
      <c r="Q531" s="13">
        <f t="shared" si="572"/>
        <v>0.54576975331824717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0.25645419843467832</v>
      </c>
      <c r="G532" s="13">
        <f t="shared" ref="G532:K532" si="577">IFERROR(G86/SUM(G314,G419),"-")</f>
        <v>0.18304840179833023</v>
      </c>
      <c r="H532" s="13">
        <f t="shared" si="577"/>
        <v>0.22232037918259528</v>
      </c>
      <c r="I532" s="13" t="str">
        <f t="shared" si="577"/>
        <v>-</v>
      </c>
      <c r="J532" s="13" t="str">
        <f t="shared" si="577"/>
        <v>-</v>
      </c>
      <c r="K532" s="13">
        <f t="shared" si="577"/>
        <v>0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0.34031511677982268</v>
      </c>
      <c r="G534" s="13">
        <f t="shared" ref="G534:K534" si="581">IFERROR(G88/SUM(G316,G471),"-'")</f>
        <v>0.34949560827454468</v>
      </c>
      <c r="H534" s="13">
        <f t="shared" si="581"/>
        <v>0.33692729157118534</v>
      </c>
      <c r="I534" s="13">
        <f t="shared" si="581"/>
        <v>0.35901602147367895</v>
      </c>
      <c r="J534" s="13">
        <f t="shared" si="581"/>
        <v>0.35726093308760881</v>
      </c>
      <c r="K534" s="13">
        <f t="shared" si="581"/>
        <v>0.34712131927233625</v>
      </c>
      <c r="L534" s="13">
        <f t="shared" ref="L534:O534" si="582">IFERROR(L88/SUM(L316,L471),"-'")</f>
        <v>0.32159953862878177</v>
      </c>
      <c r="M534" s="13">
        <f t="shared" si="582"/>
        <v>0.21769908891160944</v>
      </c>
      <c r="N534" s="13">
        <f t="shared" si="582"/>
        <v>0.21570927475536672</v>
      </c>
      <c r="O534" s="13">
        <f t="shared" si="582"/>
        <v>0.21671036356565884</v>
      </c>
      <c r="P534" s="13">
        <f>IFERROR(P88/SUM(P316,P471),"-'")</f>
        <v>0.21534473990133607</v>
      </c>
      <c r="Q534" s="13">
        <f>IFERROR(Q88/SUM(Q316,Q471),"-'")</f>
        <v>0.21116407476424992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0.28112568556262302</v>
      </c>
      <c r="L535" s="13">
        <f t="shared" ref="L535:O535" si="585">IFERROR(L89/SUM(L317,L472),"-")</f>
        <v>0.29237715124306657</v>
      </c>
      <c r="M535" s="13">
        <f t="shared" si="585"/>
        <v>0.3220572224869111</v>
      </c>
      <c r="N535" s="13">
        <f t="shared" si="585"/>
        <v>0.31979115873116543</v>
      </c>
      <c r="O535" s="13">
        <f t="shared" si="585"/>
        <v>0.32052928565918309</v>
      </c>
      <c r="P535" s="13">
        <f t="shared" ref="P535:Q543" si="586">IFERROR(P89/SUM(P317,P472),"-")</f>
        <v>0.31790653401640229</v>
      </c>
      <c r="Q535" s="13">
        <f t="shared" si="586"/>
        <v>0.30980951421690955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0.1406746222429382</v>
      </c>
      <c r="G537" s="13">
        <f t="shared" ref="G537:K537" si="589">IFERROR(G91/SUM(G319,G474),"-")</f>
        <v>0.2662371762485361</v>
      </c>
      <c r="H537" s="13">
        <f t="shared" si="589"/>
        <v>0.20251624446829722</v>
      </c>
      <c r="I537" s="13">
        <f t="shared" si="589"/>
        <v>0.23520801046208262</v>
      </c>
      <c r="J537" s="13">
        <f t="shared" si="589"/>
        <v>0.21216958381052028</v>
      </c>
      <c r="K537" s="13">
        <f t="shared" si="589"/>
        <v>0.24210896663214695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0.25773757212280968</v>
      </c>
      <c r="O537" s="13">
        <f t="shared" si="590"/>
        <v>0.25780541641348792</v>
      </c>
      <c r="P537" s="13">
        <f t="shared" si="586"/>
        <v>0.27476076975266944</v>
      </c>
      <c r="Q537" s="13">
        <f t="shared" si="586"/>
        <v>0.26580111237140791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0.44999999999999979</v>
      </c>
      <c r="O538" s="13">
        <f t="shared" si="592"/>
        <v>0.44999999999999984</v>
      </c>
      <c r="P538" s="13">
        <f t="shared" si="586"/>
        <v>0.44999999999999979</v>
      </c>
      <c r="Q538" s="13">
        <f t="shared" si="586"/>
        <v>0.44999999999999979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0.16902144205793329</v>
      </c>
      <c r="G539" s="13">
        <f t="shared" ref="G539:K539" si="593">IFERROR(G93/SUM(G321,G476),"-")</f>
        <v>0.28994363954420654</v>
      </c>
      <c r="H539" s="13">
        <f t="shared" si="593"/>
        <v>0.2802018745122985</v>
      </c>
      <c r="I539" s="13">
        <f t="shared" si="593"/>
        <v>0.29295309641303224</v>
      </c>
      <c r="J539" s="13">
        <f t="shared" si="593"/>
        <v>0.29195569677766686</v>
      </c>
      <c r="K539" s="13">
        <f t="shared" si="593"/>
        <v>0.29852173845107161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0.29020583192940724</v>
      </c>
      <c r="O539" s="13">
        <f t="shared" si="594"/>
        <v>0.30153308701811488</v>
      </c>
      <c r="P539" s="13">
        <f t="shared" si="586"/>
        <v>0.3043992864947912</v>
      </c>
      <c r="Q539" s="13">
        <f t="shared" si="586"/>
        <v>0.30255023292423183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0.45</v>
      </c>
      <c r="O540" s="13">
        <f t="shared" si="596"/>
        <v>0.44999999999999996</v>
      </c>
      <c r="P540" s="13">
        <f t="shared" si="586"/>
        <v>0.45000000000000046</v>
      </c>
      <c r="Q540" s="13">
        <f t="shared" si="586"/>
        <v>0.45000000000000012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0.36266229788291221</v>
      </c>
      <c r="G541" s="13">
        <f t="shared" ref="G541:K541" si="597">IFERROR(G95/SUM(G323,G478),"-")</f>
        <v>0.36288796859149025</v>
      </c>
      <c r="H541" s="13">
        <f t="shared" si="597"/>
        <v>0.36313133460238967</v>
      </c>
      <c r="I541" s="13">
        <f t="shared" si="597"/>
        <v>0.36452838614621724</v>
      </c>
      <c r="J541" s="13">
        <f t="shared" si="597"/>
        <v>0.36812661113263123</v>
      </c>
      <c r="K541" s="13">
        <f t="shared" si="597"/>
        <v>0.37402534027691364</v>
      </c>
      <c r="L541" s="13">
        <f t="shared" ref="L541:O541" si="598">IFERROR(L95/SUM(L323,L478),"-")</f>
        <v>0.3792823469896639</v>
      </c>
      <c r="M541" s="13">
        <f t="shared" si="598"/>
        <v>0.38465326172476627</v>
      </c>
      <c r="N541" s="13">
        <f t="shared" si="598"/>
        <v>0.38377008577740551</v>
      </c>
      <c r="O541" s="13">
        <f t="shared" si="598"/>
        <v>0.38368893010767863</v>
      </c>
      <c r="P541" s="13">
        <f t="shared" si="586"/>
        <v>0.38230923182787629</v>
      </c>
      <c r="Q541" s="13">
        <f t="shared" si="586"/>
        <v>0.38238431669459677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0.34004691214699628</v>
      </c>
      <c r="G542" s="13">
        <f t="shared" ref="G542:K542" si="599">IFERROR(G96/SUM(G324,G479),"-")</f>
        <v>0.3598762041356604</v>
      </c>
      <c r="H542" s="13">
        <f t="shared" si="599"/>
        <v>0.35742184560330742</v>
      </c>
      <c r="I542" s="13">
        <f t="shared" si="599"/>
        <v>0.35875482503457973</v>
      </c>
      <c r="J542" s="13">
        <f t="shared" si="599"/>
        <v>0.357059268694152</v>
      </c>
      <c r="K542" s="13">
        <f t="shared" si="599"/>
        <v>0.35882093886409183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0.33923465608737829</v>
      </c>
      <c r="O542" s="13">
        <f t="shared" si="600"/>
        <v>0.33321917828227476</v>
      </c>
      <c r="P542" s="13">
        <f t="shared" si="586"/>
        <v>0.33631484847719839</v>
      </c>
      <c r="Q542" s="13">
        <f t="shared" si="586"/>
        <v>0.33198346373933196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0.62000000000000033</v>
      </c>
      <c r="O543" s="13">
        <f t="shared" si="602"/>
        <v>0.62000000000000011</v>
      </c>
      <c r="P543" s="13">
        <f t="shared" si="586"/>
        <v>0.62000000000000033</v>
      </c>
      <c r="Q543" s="13">
        <f t="shared" si="586"/>
        <v>0.62000000000000022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0.35745695376016573</v>
      </c>
      <c r="G544" s="13">
        <f t="shared" ref="G544:K544" si="603">IFERROR(G131/G359,"-")</f>
        <v>0.3574569537601659</v>
      </c>
      <c r="H544" s="13">
        <f t="shared" si="603"/>
        <v>0.35745695376016612</v>
      </c>
      <c r="I544" s="13">
        <f t="shared" si="603"/>
        <v>0.3574569537601659</v>
      </c>
      <c r="J544" s="13">
        <f t="shared" si="603"/>
        <v>0.35745695376016573</v>
      </c>
      <c r="K544" s="13">
        <f t="shared" si="603"/>
        <v>0.35745695376016556</v>
      </c>
      <c r="L544" s="13">
        <f t="shared" ref="L544:O544" si="604">IFERROR(L131/L359,"-")</f>
        <v>0.35745695376016584</v>
      </c>
      <c r="M544" s="13">
        <f t="shared" si="604"/>
        <v>0.3574569537601659</v>
      </c>
      <c r="N544" s="13">
        <f t="shared" si="604"/>
        <v>0.35745695376016584</v>
      </c>
      <c r="O544" s="13">
        <f t="shared" si="604"/>
        <v>0.35745695376016595</v>
      </c>
      <c r="P544" s="13">
        <f>IFERROR(P131/P359,"-")</f>
        <v>0.35745695376016628</v>
      </c>
      <c r="Q544" s="13">
        <f>IFERROR(Q131/Q359,"-")</f>
        <v>0.35745695376016606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0.33470839322286894</v>
      </c>
      <c r="L545" s="13">
        <f t="shared" ref="L545:O545" si="606">IFERROR(L132/L360,"-")</f>
        <v>0.33805547715509721</v>
      </c>
      <c r="M545" s="13">
        <f t="shared" si="606"/>
        <v>0.34140256108732581</v>
      </c>
      <c r="N545" s="13">
        <f t="shared" si="606"/>
        <v>0.34140256108732608</v>
      </c>
      <c r="O545" s="13">
        <f t="shared" si="606"/>
        <v>0.34140256108732586</v>
      </c>
      <c r="P545" s="13">
        <f>IFERROR(P132/P360,"-")</f>
        <v>0.34140256108732625</v>
      </c>
      <c r="Q545" s="13">
        <f>IFERROR(Q132/Q360,"-")</f>
        <v>0.34140256108732631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3.8383736468452161E-2</v>
      </c>
      <c r="G546" s="13">
        <f t="shared" ref="G546:K546" si="607">IFERROR(G133/SUM(G361,G428),"-")</f>
        <v>3.7625980865151877E-2</v>
      </c>
      <c r="H546" s="13">
        <f t="shared" si="607"/>
        <v>3.7788725648343277E-2</v>
      </c>
      <c r="I546" s="13">
        <f t="shared" si="607"/>
        <v>3.7472400527857129E-2</v>
      </c>
      <c r="J546" s="13">
        <f t="shared" si="607"/>
        <v>3.7431492741958651E-2</v>
      </c>
      <c r="K546" s="13">
        <f t="shared" si="607"/>
        <v>3.410142336895769E-2</v>
      </c>
      <c r="L546" s="13">
        <f t="shared" ref="L546:O546" si="608">IFERROR(L133/SUM(L361,L428),"-")</f>
        <v>2.8848385088625035E-2</v>
      </c>
      <c r="M546" s="13">
        <f t="shared" si="608"/>
        <v>2.6105379113275096E-2</v>
      </c>
      <c r="N546" s="13">
        <f t="shared" si="608"/>
        <v>2.5081332646095224E-2</v>
      </c>
      <c r="O546" s="13">
        <f t="shared" si="608"/>
        <v>2.4354736717845649E-2</v>
      </c>
      <c r="P546" s="13">
        <f>IFERROR(P133/SUM(P361,P428),"-")</f>
        <v>2.4290561034231637E-2</v>
      </c>
      <c r="Q546" s="13">
        <f>IFERROR(Q133/SUM(Q361,Q428),"-")</f>
        <v>2.4298418027166778E-2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4.8242849883234809E-2</v>
      </c>
      <c r="L547" s="13">
        <f t="shared" ref="L547:O547" si="610">IFERROR(L134/SUM(L362,L429),"-")</f>
        <v>5.1121424941617401E-2</v>
      </c>
      <c r="M547" s="13">
        <f t="shared" si="610"/>
        <v>5.3999999999999986E-2</v>
      </c>
      <c r="N547" s="13">
        <f t="shared" si="610"/>
        <v>5.3999999999999999E-2</v>
      </c>
      <c r="O547" s="13">
        <f t="shared" si="610"/>
        <v>5.4000000000000027E-2</v>
      </c>
      <c r="P547" s="13">
        <f>IFERROR(P134/SUM(P362,P429),"-")</f>
        <v>5.4000000000000006E-2</v>
      </c>
      <c r="Q547" s="13">
        <f>IFERROR(Q134/SUM(Q362,Q429),"-")</f>
        <v>5.4000000000000034E-2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6.1979411295995941E-2</v>
      </c>
      <c r="G548" s="13">
        <f t="shared" ref="G548:K548" si="611">IFERROR(G135/SUM(G363,G504),"-")</f>
        <v>6.1979036470837891E-2</v>
      </c>
      <c r="H548" s="13">
        <f t="shared" si="611"/>
        <v>6.1972650567355334E-2</v>
      </c>
      <c r="I548" s="13">
        <f t="shared" si="611"/>
        <v>6.1972650567355285E-2</v>
      </c>
      <c r="J548" s="13">
        <f t="shared" si="611"/>
        <v>6.1972650567355334E-2</v>
      </c>
      <c r="K548" s="13">
        <f t="shared" si="611"/>
        <v>6.1972650567355347E-2</v>
      </c>
      <c r="L548" s="13">
        <f t="shared" ref="L548:O548" si="612">IFERROR(L135/SUM(L363,L504),"-")</f>
        <v>6.1972650567355292E-2</v>
      </c>
      <c r="M548" s="13">
        <f t="shared" si="612"/>
        <v>6.1972650567355243E-2</v>
      </c>
      <c r="N548" s="13">
        <f t="shared" si="612"/>
        <v>6.1972650567355299E-2</v>
      </c>
      <c r="O548" s="13">
        <f t="shared" si="612"/>
        <v>6.197265056735534E-2</v>
      </c>
      <c r="P548" s="13">
        <f>IFERROR(P135/SUM(P363,P504),"-")</f>
        <v>6.1972650567355285E-2</v>
      </c>
      <c r="Q548" s="13">
        <f>IFERROR(Q135/SUM(Q363,Q504),"-")</f>
        <v>6.1972650567355278E-2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4.788082384705044E-2</v>
      </c>
      <c r="L549" s="13">
        <f t="shared" ref="L549:O549" si="614">IFERROR(L136/SUM(L364,L505),"-")</f>
        <v>4.6820724841429684E-2</v>
      </c>
      <c r="M549" s="13">
        <f t="shared" si="614"/>
        <v>4.5431760215214306E-2</v>
      </c>
      <c r="N549" s="13">
        <f t="shared" si="614"/>
        <v>4.5431760215214355E-2</v>
      </c>
      <c r="O549" s="13">
        <f t="shared" si="614"/>
        <v>4.5431760215214313E-2</v>
      </c>
      <c r="P549" s="13">
        <f>IFERROR(P136/SUM(P364,P505),"-")</f>
        <v>4.5431760215214272E-2</v>
      </c>
      <c r="Q549" s="13">
        <f>IFERROR(Q136/SUM(Q364,Q505),"-")</f>
        <v>4.5431760215214285E-2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0.24377628103103413</v>
      </c>
      <c r="G550" s="13">
        <f t="shared" ref="G550:K550" si="615">IFERROR(G152/SUM(G380,G437),"-")</f>
        <v>0.19313401425253701</v>
      </c>
      <c r="H550" s="13">
        <f t="shared" si="615"/>
        <v>0.2583345607103692</v>
      </c>
      <c r="I550" s="13">
        <f t="shared" si="615"/>
        <v>0.23044225093906756</v>
      </c>
      <c r="J550" s="13">
        <f t="shared" si="615"/>
        <v>0.24138300092117271</v>
      </c>
      <c r="K550" s="13">
        <f t="shared" si="615"/>
        <v>0.3049863723753215</v>
      </c>
      <c r="L550" s="13">
        <f t="shared" ref="L550:O550" si="616">IFERROR(L152/SUM(L380,L437),"-")</f>
        <v>0.30602083167082239</v>
      </c>
      <c r="M550" s="13">
        <f t="shared" si="616"/>
        <v>0.30611877744547572</v>
      </c>
      <c r="N550" s="13">
        <f t="shared" si="616"/>
        <v>0.30519422198829949</v>
      </c>
      <c r="O550" s="13">
        <f t="shared" si="616"/>
        <v>0.30505276025117617</v>
      </c>
      <c r="P550" s="13">
        <f>IFERROR(P152/SUM(P380,P437),"-")</f>
        <v>0.30553722159557789</v>
      </c>
      <c r="Q550" s="13">
        <f>IFERROR(Q152/SUM(Q380,Q437),"-")</f>
        <v>0.30490671261848856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0.10796572617451762</v>
      </c>
      <c r="L551" s="13">
        <f t="shared" ref="L551:O551" si="618">IFERROR(L153/L381,"-")</f>
        <v>0.15973074358424902</v>
      </c>
      <c r="M551" s="13">
        <f t="shared" si="618"/>
        <v>0.14348416154108065</v>
      </c>
      <c r="N551" s="13">
        <f t="shared" si="618"/>
        <v>0.26192937388667842</v>
      </c>
      <c r="O551" s="13">
        <f t="shared" si="618"/>
        <v>0.2610431292673811</v>
      </c>
      <c r="P551" s="13">
        <f>IFERROR(P153/P381,"-")</f>
        <v>0.26154401432193436</v>
      </c>
      <c r="Q551" s="13">
        <f>IFERROR(Q153/Q381,"-")</f>
        <v>0.25635388208316912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0.1974823253045262</v>
      </c>
      <c r="G552" s="13">
        <f t="shared" ref="G552:K552" si="619">IFERROR(G154/SUM(G382,G513),"-")</f>
        <v>0.22575092625156326</v>
      </c>
      <c r="H552" s="13">
        <f t="shared" si="619"/>
        <v>0.25214762377300748</v>
      </c>
      <c r="I552" s="13">
        <f t="shared" si="619"/>
        <v>0.29471968902112744</v>
      </c>
      <c r="J552" s="13">
        <f t="shared" si="619"/>
        <v>0.29194898343928516</v>
      </c>
      <c r="K552" s="13">
        <f t="shared" si="619"/>
        <v>0.35216115292753075</v>
      </c>
      <c r="L552" s="13">
        <f t="shared" ref="L552:O552" si="620">IFERROR(L154/SUM(L382,L513),"-")</f>
        <v>0.35945096137981586</v>
      </c>
      <c r="M552" s="13">
        <f t="shared" si="620"/>
        <v>0.36722867570689616</v>
      </c>
      <c r="N552" s="13">
        <f t="shared" si="620"/>
        <v>0.32785843508171247</v>
      </c>
      <c r="O552" s="13">
        <f t="shared" si="620"/>
        <v>0.26248002553629712</v>
      </c>
      <c r="P552" s="13">
        <f t="shared" ref="P552:Q556" si="621">IFERROR(P154/SUM(P382,P513),"-")</f>
        <v>0.30562216640667994</v>
      </c>
      <c r="Q552" s="13">
        <f t="shared" si="621"/>
        <v>0.24242952992159592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0.33531802318713627</v>
      </c>
      <c r="L553" s="13">
        <f t="shared" ref="L553:O553" si="623">IFERROR(L155/SUM(L383,L514),"-")</f>
        <v>0.34206728637112233</v>
      </c>
      <c r="M553" s="13">
        <f t="shared" si="623"/>
        <v>0.34886348693498231</v>
      </c>
      <c r="N553" s="13">
        <f t="shared" si="623"/>
        <v>0.34836835130816973</v>
      </c>
      <c r="O553" s="13">
        <f t="shared" si="623"/>
        <v>0.34860409833824924</v>
      </c>
      <c r="P553" s="13">
        <f t="shared" si="621"/>
        <v>0.34887454925856487</v>
      </c>
      <c r="Q553" s="13">
        <f t="shared" si="621"/>
        <v>0.34862109268679048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0.17227524487773913</v>
      </c>
      <c r="J554" s="13">
        <f t="shared" si="624"/>
        <v>0.18525538822171347</v>
      </c>
      <c r="K554" s="13">
        <f t="shared" si="624"/>
        <v>0.23398153960181989</v>
      </c>
      <c r="L554" s="13">
        <f t="shared" ref="L554:O554" si="625">IFERROR(L156/SUM(L384,L515),"-")</f>
        <v>0.24197092812988358</v>
      </c>
      <c r="M554" s="13">
        <f t="shared" si="625"/>
        <v>0.25939196988085894</v>
      </c>
      <c r="N554" s="13">
        <f t="shared" si="625"/>
        <v>0.24169658532556765</v>
      </c>
      <c r="O554" s="13">
        <f t="shared" si="625"/>
        <v>0.2193223263326031</v>
      </c>
      <c r="P554" s="13">
        <f t="shared" si="621"/>
        <v>0.23940666939741112</v>
      </c>
      <c r="Q554" s="13">
        <f t="shared" si="621"/>
        <v>0.21332194041594818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0.20271530063916687</v>
      </c>
      <c r="J555" s="13">
        <f t="shared" si="626"/>
        <v>0.21959253816278657</v>
      </c>
      <c r="K555" s="13">
        <f t="shared" si="626"/>
        <v>0.2680195708927432</v>
      </c>
      <c r="L555" s="13">
        <f t="shared" ref="L555:O555" si="627">IFERROR(L157/SUM(L385,L516),"-")</f>
        <v>0.27666539562012571</v>
      </c>
      <c r="M555" s="13">
        <f t="shared" si="627"/>
        <v>0.28431364479824078</v>
      </c>
      <c r="N555" s="13">
        <f t="shared" si="627"/>
        <v>0.28174269650482314</v>
      </c>
      <c r="O555" s="13">
        <f t="shared" si="627"/>
        <v>0.2760983561183537</v>
      </c>
      <c r="P555" s="13">
        <f t="shared" si="621"/>
        <v>0.27961205827099617</v>
      </c>
      <c r="Q555" s="13">
        <f t="shared" si="621"/>
        <v>0.25979935669022464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0.25086105604560271</v>
      </c>
      <c r="J556" s="13">
        <f t="shared" si="628"/>
        <v>0.2531254711827613</v>
      </c>
      <c r="K556" s="13">
        <f t="shared" si="628"/>
        <v>0.32629490484894885</v>
      </c>
      <c r="L556" s="13">
        <f t="shared" ref="L556:O556" si="629">IFERROR(L158/SUM(L386,L517),"-")</f>
        <v>0.33331752407464271</v>
      </c>
      <c r="M556" s="13">
        <f t="shared" si="629"/>
        <v>0.34948419626038041</v>
      </c>
      <c r="N556" s="13">
        <f t="shared" si="629"/>
        <v>0.34317904385087533</v>
      </c>
      <c r="O556" s="13">
        <f t="shared" si="629"/>
        <v>0.30135888899614321</v>
      </c>
      <c r="P556" s="13">
        <f t="shared" si="621"/>
        <v>0.33096198785286096</v>
      </c>
      <c r="Q556" s="13">
        <f t="shared" si="621"/>
        <v>0.30281817704830999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0.14999999999999997</v>
      </c>
      <c r="M563" s="13">
        <f t="shared" si="631"/>
        <v>0.14999999999999997</v>
      </c>
      <c r="N563" s="13">
        <f t="shared" si="631"/>
        <v>0.15000000000000013</v>
      </c>
      <c r="O563" s="13">
        <f t="shared" si="631"/>
        <v>0.14999999999999994</v>
      </c>
      <c r="P563" s="13">
        <f>IFERROR(P168/P396,"-")</f>
        <v>0.14999999999999988</v>
      </c>
      <c r="Q563" s="13">
        <f>IFERROR(Q168/Q396,"-")</f>
        <v>0.14999999999999991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0.42000000000000021</v>
      </c>
      <c r="L564" s="13">
        <f t="shared" ref="L564:O564" si="633">IFERROR(L170/SUM(L398,L439),"-")</f>
        <v>0.41999999999999987</v>
      </c>
      <c r="M564" s="13">
        <f t="shared" si="633"/>
        <v>0.42000000000000048</v>
      </c>
      <c r="N564" s="13">
        <f t="shared" si="633"/>
        <v>0.41999999999999976</v>
      </c>
      <c r="O564" s="13">
        <f t="shared" si="633"/>
        <v>0.42000000000000037</v>
      </c>
      <c r="P564" s="13">
        <f>IFERROR(P170/SUM(P398,P439),"-")</f>
        <v>0.41999999999999987</v>
      </c>
      <c r="Q564" s="13">
        <f>IFERROR(Q170/SUM(Q398,Q439),"-")</f>
        <v>0.41999999999999976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 t="str">
        <f t="shared" si="634"/>
        <v>-</v>
      </c>
      <c r="J565" s="13">
        <f t="shared" si="634"/>
        <v>0.52249999999999963</v>
      </c>
      <c r="K565" s="13">
        <f t="shared" si="634"/>
        <v>0.54999999999999949</v>
      </c>
      <c r="L565" s="13">
        <f t="shared" ref="L565:O565" si="635">IFERROR(L171/SUM(L399,L519),"-")</f>
        <v>0.57500000000000007</v>
      </c>
      <c r="M565" s="13">
        <f t="shared" si="635"/>
        <v>0.59999999999999987</v>
      </c>
      <c r="N565" s="13">
        <f t="shared" si="635"/>
        <v>0.60000000000000031</v>
      </c>
      <c r="O565" s="13">
        <f t="shared" si="635"/>
        <v>0.60000000000000009</v>
      </c>
      <c r="P565" s="13">
        <f>IFERROR(P171/SUM(P399,P519),"-")</f>
        <v>0.5999999999999992</v>
      </c>
      <c r="Q565" s="13">
        <f>IFERROR(Q171/SUM(Q399,Q519),"-")</f>
        <v>0.60000000000000009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0.47500000000000031</v>
      </c>
      <c r="J566" s="13">
        <f t="shared" si="636"/>
        <v>0.50749999999999995</v>
      </c>
      <c r="K566" s="13">
        <f t="shared" si="636"/>
        <v>0.54000000000000037</v>
      </c>
      <c r="L566" s="13">
        <f t="shared" ref="L566:O566" si="637">IFERROR(L172/SUM(L400,L520),"-")</f>
        <v>0.55749999999999988</v>
      </c>
      <c r="M566" s="13">
        <f t="shared" si="637"/>
        <v>0.57499999999999951</v>
      </c>
      <c r="N566" s="13">
        <f t="shared" si="637"/>
        <v>0.57500000000000018</v>
      </c>
      <c r="O566" s="13">
        <f t="shared" si="637"/>
        <v>0.57499999999999907</v>
      </c>
      <c r="P566" s="13">
        <f>IFERROR(P172/SUM(P400,P520),"-")</f>
        <v>0.57499999999999984</v>
      </c>
      <c r="Q566" s="13">
        <f>IFERROR(Q172/SUM(Q400,Q520),"-")</f>
        <v>0.57500000000000007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0.69995679420782297</v>
      </c>
      <c r="G567" s="13">
        <f t="shared" si="638"/>
        <v>0.69980988147127221</v>
      </c>
      <c r="H567" s="13">
        <f t="shared" si="638"/>
        <v>0.69989105182611999</v>
      </c>
      <c r="I567" s="13">
        <f t="shared" si="638"/>
        <v>0.69995660608825827</v>
      </c>
      <c r="J567" s="13">
        <f t="shared" si="638"/>
        <v>0.69994583057674531</v>
      </c>
      <c r="K567" s="13">
        <f t="shared" si="638"/>
        <v>0.6999441701742769</v>
      </c>
      <c r="L567" s="13">
        <f t="shared" ref="L567:O567" si="639">IFERROR(L174/L402,"-")</f>
        <v>0.6999565948164389</v>
      </c>
      <c r="M567" s="13">
        <f t="shared" si="639"/>
        <v>0.69984829291846207</v>
      </c>
      <c r="N567" s="13">
        <f t="shared" si="639"/>
        <v>0.69995663229651239</v>
      </c>
      <c r="O567" s="13">
        <f t="shared" si="639"/>
        <v>0.69995665912306193</v>
      </c>
      <c r="P567" s="13">
        <f t="shared" ref="P567:Q573" si="640">IFERROR(P174/P402,"-")</f>
        <v>0.69995664519480072</v>
      </c>
      <c r="Q567" s="13">
        <f t="shared" si="640"/>
        <v>0.69995652431970268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0.86679615809196564</v>
      </c>
      <c r="G568" s="13">
        <f t="shared" si="638"/>
        <v>0.86672722323761464</v>
      </c>
      <c r="H568" s="13">
        <f t="shared" si="638"/>
        <v>0.86682422945559578</v>
      </c>
      <c r="I568" s="13">
        <f t="shared" si="638"/>
        <v>0.86685622998051104</v>
      </c>
      <c r="J568" s="13">
        <f t="shared" si="638"/>
        <v>0.86703215673640122</v>
      </c>
      <c r="K568" s="13">
        <f t="shared" si="638"/>
        <v>0.8670292432704586</v>
      </c>
      <c r="L568" s="13">
        <f t="shared" ref="L568:O568" si="641">IFERROR(L175/L403,"-")</f>
        <v>0.86703220914908075</v>
      </c>
      <c r="M568" s="13">
        <f t="shared" si="641"/>
        <v>0.86703196013847017</v>
      </c>
      <c r="N568" s="13">
        <f t="shared" si="641"/>
        <v>0.86703631023151928</v>
      </c>
      <c r="O568" s="13">
        <f t="shared" si="641"/>
        <v>0.86703655528682999</v>
      </c>
      <c r="P568" s="13">
        <f t="shared" si="640"/>
        <v>0.86703657760092112</v>
      </c>
      <c r="Q568" s="13">
        <f t="shared" si="640"/>
        <v>0.86703687697421905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0.89398611762750779</v>
      </c>
      <c r="G569" s="13">
        <f t="shared" si="638"/>
        <v>0.89390960629083505</v>
      </c>
      <c r="H569" s="13">
        <f t="shared" si="638"/>
        <v>0.89399698318605536</v>
      </c>
      <c r="I569" s="13">
        <f t="shared" si="638"/>
        <v>0.89404377167315752</v>
      </c>
      <c r="J569" s="13">
        <f t="shared" si="638"/>
        <v>0.89424256257535051</v>
      </c>
      <c r="K569" s="13">
        <f t="shared" si="638"/>
        <v>0.89426711641898216</v>
      </c>
      <c r="L569" s="13">
        <f t="shared" ref="L569:O569" si="642">IFERROR(L176/L404,"-")</f>
        <v>0.89426889022725065</v>
      </c>
      <c r="M569" s="13">
        <f t="shared" si="642"/>
        <v>0.89426891614896808</v>
      </c>
      <c r="N569" s="13">
        <f t="shared" si="642"/>
        <v>0.89426932034756434</v>
      </c>
      <c r="O569" s="13">
        <f t="shared" si="642"/>
        <v>0.89426928376183112</v>
      </c>
      <c r="P569" s="13">
        <f t="shared" si="640"/>
        <v>0.89426923779889245</v>
      </c>
      <c r="Q569" s="13">
        <f t="shared" si="640"/>
        <v>0.89426922986284718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0.90334037858355754</v>
      </c>
      <c r="G570" s="13">
        <f t="shared" si="638"/>
        <v>0.90334223643122746</v>
      </c>
      <c r="H570" s="13">
        <f t="shared" si="638"/>
        <v>0.90354000514745481</v>
      </c>
      <c r="I570" s="13">
        <f t="shared" si="638"/>
        <v>0.90417366383087461</v>
      </c>
      <c r="J570" s="13">
        <f t="shared" si="638"/>
        <v>0.90421940296992964</v>
      </c>
      <c r="K570" s="13">
        <f t="shared" si="638"/>
        <v>0.90423564385961175</v>
      </c>
      <c r="L570" s="13">
        <f t="shared" ref="L570:O570" si="643">IFERROR(L177/L405,"-")</f>
        <v>0.9042345197594559</v>
      </c>
      <c r="M570" s="13">
        <f t="shared" si="643"/>
        <v>0.90423247134165474</v>
      </c>
      <c r="N570" s="13">
        <f t="shared" si="643"/>
        <v>0.90424749462112719</v>
      </c>
      <c r="O570" s="13">
        <f t="shared" si="643"/>
        <v>0.90424716898298041</v>
      </c>
      <c r="P570" s="13">
        <f t="shared" si="640"/>
        <v>0.90424972286761018</v>
      </c>
      <c r="Q570" s="13">
        <f t="shared" si="640"/>
        <v>0.90424636791170709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0.90339215907595849</v>
      </c>
      <c r="G571" s="13">
        <f t="shared" si="638"/>
        <v>0.90339414758065895</v>
      </c>
      <c r="H571" s="13">
        <f t="shared" si="638"/>
        <v>0.90358124319586319</v>
      </c>
      <c r="I571" s="13">
        <f t="shared" si="638"/>
        <v>0.90415427373192048</v>
      </c>
      <c r="J571" s="13">
        <f t="shared" si="638"/>
        <v>0.90419349655865278</v>
      </c>
      <c r="K571" s="13">
        <f t="shared" si="638"/>
        <v>0.90420826490721085</v>
      </c>
      <c r="L571" s="13">
        <f t="shared" ref="L571:O571" si="644">IFERROR(L178/L406,"-")</f>
        <v>0.90422638994501658</v>
      </c>
      <c r="M571" s="13">
        <f t="shared" si="644"/>
        <v>0.90421946300431066</v>
      </c>
      <c r="N571" s="13">
        <f t="shared" si="644"/>
        <v>0.90423252221815442</v>
      </c>
      <c r="O571" s="13">
        <f t="shared" si="644"/>
        <v>0.90423557246068298</v>
      </c>
      <c r="P571" s="13">
        <f t="shared" si="640"/>
        <v>0.90423662606706212</v>
      </c>
      <c r="Q571" s="13">
        <f t="shared" si="640"/>
        <v>0.90423415298288068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0.90339464275013193</v>
      </c>
      <c r="G572" s="13">
        <f t="shared" si="638"/>
        <v>0.90339659289168106</v>
      </c>
      <c r="H572" s="13">
        <f t="shared" si="638"/>
        <v>0.90358340336268506</v>
      </c>
      <c r="I572" s="13">
        <f t="shared" si="638"/>
        <v>0.90415563298260015</v>
      </c>
      <c r="J572" s="13">
        <f t="shared" si="638"/>
        <v>0.90420392868634081</v>
      </c>
      <c r="K572" s="13">
        <f t="shared" si="638"/>
        <v>0.90422487622627878</v>
      </c>
      <c r="L572" s="13">
        <f t="shared" ref="L572:O572" si="645">IFERROR(L179/L407,"-")</f>
        <v>0.90423285342994542</v>
      </c>
      <c r="M572" s="13">
        <f t="shared" si="645"/>
        <v>0.90422021205861647</v>
      </c>
      <c r="N572" s="13">
        <f t="shared" si="645"/>
        <v>0.9042329811342974</v>
      </c>
      <c r="O572" s="13">
        <f t="shared" si="645"/>
        <v>0.90423590320327807</v>
      </c>
      <c r="P572" s="13">
        <f t="shared" si="640"/>
        <v>0.90423699181481521</v>
      </c>
      <c r="Q572" s="13">
        <f t="shared" si="640"/>
        <v>0.90423461212218192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0.90337302812207554</v>
      </c>
      <c r="G573" s="13">
        <f t="shared" si="638"/>
        <v>0.90337489975577578</v>
      </c>
      <c r="H573" s="13">
        <f t="shared" si="638"/>
        <v>0.90356559588644969</v>
      </c>
      <c r="I573" s="13">
        <f t="shared" si="638"/>
        <v>0.90418492641232806</v>
      </c>
      <c r="J573" s="13">
        <f t="shared" si="638"/>
        <v>0.90422144561665274</v>
      </c>
      <c r="K573" s="13">
        <f t="shared" si="638"/>
        <v>0.90423701299463632</v>
      </c>
      <c r="L573" s="13">
        <f t="shared" ref="L573:O573" si="646">IFERROR(L180/L408,"-")</f>
        <v>0.90424211302107016</v>
      </c>
      <c r="M573" s="13">
        <f t="shared" si="646"/>
        <v>0.90423164039811654</v>
      </c>
      <c r="N573" s="13">
        <f t="shared" si="646"/>
        <v>0.90424205535339153</v>
      </c>
      <c r="O573" s="13">
        <f t="shared" si="646"/>
        <v>0.90424432830281276</v>
      </c>
      <c r="P573" s="13">
        <f t="shared" si="640"/>
        <v>0.90424510092000288</v>
      </c>
      <c r="Q573" s="13">
        <f t="shared" si="640"/>
        <v>0.9042434835131975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0.59933603986999018</v>
      </c>
      <c r="G575" s="4">
        <f t="shared" ref="G575:K575" si="647">IFERROR(G212/G442,"-")</f>
        <v>0.62390087024808105</v>
      </c>
      <c r="H575" s="4">
        <f t="shared" si="647"/>
        <v>0.5559379620699807</v>
      </c>
      <c r="I575" s="4">
        <f t="shared" si="647"/>
        <v>0.38083293048419908</v>
      </c>
      <c r="J575" s="4">
        <f t="shared" si="647"/>
        <v>0.38083293048419886</v>
      </c>
      <c r="K575" s="4">
        <f t="shared" si="647"/>
        <v>0.38083293048419914</v>
      </c>
      <c r="L575" s="4">
        <f t="shared" ref="L575:O575" si="648">IFERROR(L212/L442,"-")</f>
        <v>0.38083293048419864</v>
      </c>
      <c r="M575" s="4">
        <f t="shared" si="648"/>
        <v>0.38083293048419881</v>
      </c>
      <c r="N575" s="4">
        <f t="shared" si="648"/>
        <v>0.38083293048419908</v>
      </c>
      <c r="O575" s="4">
        <f t="shared" si="648"/>
        <v>0.38083293048419908</v>
      </c>
      <c r="P575" s="4">
        <f>IFERROR(P212/P442,"-")</f>
        <v>0.38083293048419903</v>
      </c>
      <c r="Q575" s="4">
        <f>IFERROR(Q212/Q442,"-")</f>
        <v>0.38083293048419925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51">IFERROR(G220/G450,"-")</f>
        <v>0.85445501111132438</v>
      </c>
      <c r="H577" s="4">
        <f t="shared" si="651"/>
        <v>0.85445501111132527</v>
      </c>
      <c r="I577" s="4">
        <f t="shared" si="651"/>
        <v>0.85445501111132549</v>
      </c>
      <c r="J577" s="4">
        <f t="shared" si="651"/>
        <v>0.85445501111132527</v>
      </c>
      <c r="K577" s="4">
        <f t="shared" si="651"/>
        <v>0.8544550111113256</v>
      </c>
      <c r="L577" s="4">
        <f t="shared" ref="L577:O577" si="652">IFERROR(L220/L450,"-")</f>
        <v>0.8544550111113246</v>
      </c>
      <c r="M577" s="4">
        <f t="shared" si="652"/>
        <v>0.85445501111132471</v>
      </c>
      <c r="N577" s="4">
        <f t="shared" si="652"/>
        <v>0.85445501111132582</v>
      </c>
      <c r="O577" s="4">
        <f t="shared" si="652"/>
        <v>0.85445501111132505</v>
      </c>
      <c r="P577" s="4">
        <f>IFERROR(P220/P450,"-")</f>
        <v>0.85445501111132494</v>
      </c>
      <c r="Q577" s="4">
        <f>IFERROR(Q220/Q450,"-")</f>
        <v>0.85445501111132427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0.70000000000000018</v>
      </c>
      <c r="G578" s="4">
        <f t="shared" ref="G578:K578" si="653">IFERROR(G226/G456,"-")</f>
        <v>0.7</v>
      </c>
      <c r="H578" s="4">
        <f t="shared" si="653"/>
        <v>0.70000000000000029</v>
      </c>
      <c r="I578" s="4">
        <f t="shared" si="653"/>
        <v>0.70000000000000029</v>
      </c>
      <c r="J578" s="4">
        <f t="shared" si="653"/>
        <v>0.69999999999999984</v>
      </c>
      <c r="K578" s="4">
        <f t="shared" si="653"/>
        <v>0.69999999999999929</v>
      </c>
      <c r="L578" s="4">
        <f t="shared" ref="L578:O578" si="654">IFERROR(L226/L456,"-")</f>
        <v>0.69999999999999973</v>
      </c>
      <c r="M578" s="4">
        <f t="shared" si="654"/>
        <v>0.70000000000000029</v>
      </c>
      <c r="N578" s="4">
        <f t="shared" si="654"/>
        <v>0.70000000000000029</v>
      </c>
      <c r="O578" s="4">
        <f t="shared" si="654"/>
        <v>0.70000000000000007</v>
      </c>
      <c r="P578" s="4">
        <f>IFERROR(P226/P456,"-")</f>
        <v>0.70000000000000007</v>
      </c>
      <c r="Q578" s="4">
        <f>IFERROR(Q226/Q456,"-")</f>
        <v>0.70000000000000007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0.50000000000000011</v>
      </c>
      <c r="J579">
        <f t="shared" si="655"/>
        <v>0.49999999999999989</v>
      </c>
      <c r="K579">
        <f t="shared" si="655"/>
        <v>0.50000000000000033</v>
      </c>
      <c r="L579">
        <f t="shared" ref="L579:O579" si="656">IFERROR(L228/L458,"-")</f>
        <v>0.49999999999999983</v>
      </c>
      <c r="M579">
        <f t="shared" si="656"/>
        <v>0.50000000000000144</v>
      </c>
      <c r="N579">
        <f t="shared" si="656"/>
        <v>0.49999999999999939</v>
      </c>
      <c r="O579">
        <f t="shared" si="656"/>
        <v>0.49999999999999939</v>
      </c>
      <c r="P579">
        <f>IFERROR(P228/P458,"-")</f>
        <v>0.49999999999999922</v>
      </c>
      <c r="Q579">
        <f>IFERROR(Q228/Q458,"-")</f>
        <v>0.49999999999999983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0.84999999999999987</v>
      </c>
      <c r="L580">
        <f t="shared" ref="L580:O580" si="658">IFERROR(L230/L460,"-")</f>
        <v>0.85000000000000031</v>
      </c>
      <c r="M580">
        <f t="shared" si="658"/>
        <v>0.84999999999999987</v>
      </c>
      <c r="N580">
        <f t="shared" si="658"/>
        <v>0.85000000000000053</v>
      </c>
      <c r="O580">
        <f t="shared" si="658"/>
        <v>0.8500000000000002</v>
      </c>
      <c r="P580">
        <f>IFERROR(P230/P460,"-")</f>
        <v>0.84999999999999909</v>
      </c>
      <c r="Q580">
        <f>IFERROR(Q230/Q460,"-")</f>
        <v>0.85000000000000031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3.0000000000000018</v>
      </c>
      <c r="H581" s="4">
        <f t="shared" si="659"/>
        <v>2.9999999999999964</v>
      </c>
      <c r="I581" s="4">
        <f t="shared" si="659"/>
        <v>3.0000000000000044</v>
      </c>
      <c r="J581" s="4">
        <f t="shared" si="659"/>
        <v>2.9999999999999991</v>
      </c>
      <c r="K581" s="4">
        <f t="shared" si="659"/>
        <v>3.0000000000000004</v>
      </c>
      <c r="L581" s="4">
        <f t="shared" ref="L581:O581" si="660">IFERROR(L232/L462,"-")</f>
        <v>3.0000000000000013</v>
      </c>
      <c r="M581" s="4">
        <f t="shared" si="660"/>
        <v>2.9999999999999996</v>
      </c>
      <c r="N581" s="4">
        <f t="shared" si="660"/>
        <v>3.0000000000000022</v>
      </c>
      <c r="O581" s="4">
        <f t="shared" si="660"/>
        <v>2.9999999999999969</v>
      </c>
      <c r="P581" s="4">
        <f>IFERROR(P232/P462,"-")</f>
        <v>3.0000000000000022</v>
      </c>
      <c r="Q581" s="4">
        <f>IFERROR(Q232/Q462,"-")</f>
        <v>2.9999999999999982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1.202003678940565</v>
      </c>
      <c r="G582" s="3">
        <f>[1]Other_transformation!C$5</f>
        <v>1.2031633377463491</v>
      </c>
      <c r="H582" s="3">
        <f>[1]Other_transformation!D$5</f>
        <v>2.8859473464456883E-5</v>
      </c>
      <c r="I582" s="3">
        <f>[1]Other_transformation!E$5</f>
        <v>6.699698282831585E-3</v>
      </c>
      <c r="J582" s="3">
        <f>[1]Other_transformation!F$5</f>
        <v>5.2100236411048856E-3</v>
      </c>
      <c r="K582" s="3">
        <f>[1]Other_transformation!G$5</f>
        <v>4.5658134093580927E-3</v>
      </c>
      <c r="L582" s="3">
        <f>[1]Other_transformation!H$5</f>
        <v>4.108267560536681E-3</v>
      </c>
      <c r="M582" s="3">
        <f>[1]Other_transformation!I$5</f>
        <v>2.6058150397265107</v>
      </c>
      <c r="N582" s="3">
        <f>[1]Other_transformation!J$5</f>
        <v>3.9972563521106212</v>
      </c>
      <c r="O582" s="3">
        <f>[1]Other_transformation!K$5</f>
        <v>3.4072707119510834</v>
      </c>
      <c r="P582" s="3">
        <f>[1]Other_transformation!L$5</f>
        <v>3.9581777565074763</v>
      </c>
      <c r="Q582" s="3">
        <f>[1]Other_transformation!M$5</f>
        <v>3.9420094609215921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1.202003678940565</v>
      </c>
      <c r="G583" s="1">
        <f t="shared" ref="G583:K583" si="661">G582</f>
        <v>1.2031633377463491</v>
      </c>
      <c r="H583" s="1">
        <f t="shared" si="661"/>
        <v>2.8859473464456883E-5</v>
      </c>
      <c r="I583" s="1">
        <f t="shared" si="661"/>
        <v>6.699698282831585E-3</v>
      </c>
      <c r="J583" s="1">
        <f t="shared" si="661"/>
        <v>5.2100236411048856E-3</v>
      </c>
      <c r="K583" s="1">
        <f t="shared" si="661"/>
        <v>4.5658134093580927E-3</v>
      </c>
      <c r="L583" s="1">
        <f t="shared" ref="L583:O583" si="662">L582</f>
        <v>4.108267560536681E-3</v>
      </c>
      <c r="M583" s="1">
        <f t="shared" si="662"/>
        <v>2.6058150397265107</v>
      </c>
      <c r="N583" s="1">
        <f t="shared" si="662"/>
        <v>3.9972563521106212</v>
      </c>
      <c r="O583" s="1">
        <f t="shared" si="662"/>
        <v>3.4072707119510834</v>
      </c>
      <c r="P583" s="1">
        <f>P582</f>
        <v>3.9581777565074763</v>
      </c>
      <c r="Q583" s="1">
        <f>Q582</f>
        <v>3.9420094609215921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1.202003678940565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1.2031633377463491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2.8859473464456883E-5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6.699698282831585E-3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5.2100236411048856E-3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3.3972694856600535E-3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2.3528502880903303E-3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8.0515905108931242E-4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5.6107566062384942E-4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2.630421274906557E-2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6.62229706902166E-4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2.1360037617369895E-3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1.1685439236980397E-3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1.7554172724463506E-3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2.6050098806754214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3.9966952764499974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3.3809664992020179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3.9575155268005742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3.9398734571598553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0.46878143478681999</v>
      </c>
      <c r="G586" s="3">
        <f t="shared" ref="G586:O586" si="663">G587</f>
        <v>0.4692337017210762</v>
      </c>
      <c r="H586" s="3">
        <f t="shared" si="663"/>
        <v>1.1255194651138168E-5</v>
      </c>
      <c r="I586" s="3">
        <f t="shared" si="663"/>
        <v>2.6128823303043177E-3</v>
      </c>
      <c r="J586" s="3">
        <f t="shared" si="663"/>
        <v>2.0319092200309029E-3</v>
      </c>
      <c r="K586" s="3">
        <f t="shared" si="663"/>
        <v>1.7806672296496536E-3</v>
      </c>
      <c r="L586" s="3">
        <f t="shared" si="663"/>
        <v>1.6022243486093044E-3</v>
      </c>
      <c r="M586" s="3">
        <f t="shared" si="663"/>
        <v>1.0162678654933373</v>
      </c>
      <c r="N586" s="3">
        <f t="shared" si="663"/>
        <v>1.5589299773231418</v>
      </c>
      <c r="O586" s="3">
        <f t="shared" si="663"/>
        <v>1.328835577660922</v>
      </c>
      <c r="P586" s="3">
        <f>P587</f>
        <v>1.5436893250379136</v>
      </c>
      <c r="Q586" s="3">
        <f>Q587</f>
        <v>1.5373836897594175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0.46878143478681999</v>
      </c>
      <c r="G587" s="1">
        <f t="shared" ref="G587:K587" si="664">SUM(G588:G589)</f>
        <v>0.4692337017210762</v>
      </c>
      <c r="H587" s="1">
        <f t="shared" si="664"/>
        <v>1.1255194651138168E-5</v>
      </c>
      <c r="I587" s="1">
        <f t="shared" si="664"/>
        <v>2.6128823303043177E-3</v>
      </c>
      <c r="J587" s="1">
        <f t="shared" si="664"/>
        <v>2.0319092200309029E-3</v>
      </c>
      <c r="K587" s="1">
        <f t="shared" si="664"/>
        <v>1.7806672296496536E-3</v>
      </c>
      <c r="L587" s="1">
        <f t="shared" ref="L587:O587" si="665">SUM(L588:L589)</f>
        <v>1.6022243486093044E-3</v>
      </c>
      <c r="M587" s="1">
        <f t="shared" si="665"/>
        <v>1.0162678654933373</v>
      </c>
      <c r="N587" s="1">
        <f t="shared" si="665"/>
        <v>1.5589299773231418</v>
      </c>
      <c r="O587" s="1">
        <f t="shared" si="665"/>
        <v>1.328835577660922</v>
      </c>
      <c r="P587" s="1">
        <f>SUM(P588:P589)</f>
        <v>1.5436893250379136</v>
      </c>
      <c r="Q587" s="1">
        <f>SUM(Q588:Q589)</f>
        <v>1.5373836897594175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0.46878143478681999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0.4692337017210762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1.1255194651138168E-5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2.6128823303043177E-3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2.0319092200309029E-3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1.3249350994074189E-3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9.1761161235522776E-4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3.1401202992483124E-4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2.1881950764330099E-4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1.0258642972135544E-2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2.5826958569184451E-4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8.3304146707742369E-4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4.5573213024223457E-4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6.8461273625407661E-4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1.0159538534634125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1.5587111578154984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1.3185769346887863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1.5434310554522217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1.5365506482923401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3.5086487388275067</v>
      </c>
      <c r="G590" s="3">
        <f t="shared" ref="G590:K590" si="666">G591+G594</f>
        <v>3.5120337828815966</v>
      </c>
      <c r="H590" s="3">
        <f t="shared" si="666"/>
        <v>8.4240803042749709E-5</v>
      </c>
      <c r="I590" s="3">
        <f t="shared" si="666"/>
        <v>1.9556419287585405E-2</v>
      </c>
      <c r="J590" s="3">
        <f t="shared" si="666"/>
        <v>1.5208059008385157E-2</v>
      </c>
      <c r="K590" s="3">
        <f t="shared" si="666"/>
        <v>1.3397221172799414E-2</v>
      </c>
      <c r="L590" s="3">
        <f t="shared" ref="L590:O590" si="667">L591+L594</f>
        <v>1.209660572386516E-2</v>
      </c>
      <c r="M590" s="3">
        <f t="shared" si="667"/>
        <v>7.7615582609961944</v>
      </c>
      <c r="N590" s="3">
        <f t="shared" si="667"/>
        <v>11.906080138993712</v>
      </c>
      <c r="O590" s="3">
        <f t="shared" si="667"/>
        <v>10.147232212494801</v>
      </c>
      <c r="P590" s="3">
        <f>P591+P594</f>
        <v>11.789675724770424</v>
      </c>
      <c r="Q590" s="3">
        <f>Q591+Q594</f>
        <v>11.741429506663781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3.4251094831411373</v>
      </c>
      <c r="G591" s="1">
        <f t="shared" ref="G591:K591" si="668">SUM(G592:G593)</f>
        <v>3.4284139309082255</v>
      </c>
      <c r="H591" s="1">
        <f t="shared" si="668"/>
        <v>8.2235069636969952E-5</v>
      </c>
      <c r="I591" s="1">
        <f t="shared" si="668"/>
        <v>1.909079025692861E-2</v>
      </c>
      <c r="J591" s="1">
        <f t="shared" si="668"/>
        <v>1.4845962365328367E-2</v>
      </c>
      <c r="K591" s="1">
        <f t="shared" si="668"/>
        <v>1.3010285309965872E-2</v>
      </c>
      <c r="L591" s="1">
        <f t="shared" ref="L591:O591" si="669">SUM(L592:L593)</f>
        <v>1.1706508413749272E-2</v>
      </c>
      <c r="M591" s="1">
        <f t="shared" si="669"/>
        <v>7.4252699557006805</v>
      </c>
      <c r="N591" s="1">
        <f t="shared" si="669"/>
        <v>11.390181975339216</v>
      </c>
      <c r="O591" s="1">
        <f t="shared" si="669"/>
        <v>9.7090178937045941</v>
      </c>
      <c r="P591" s="1">
        <f>SUM(P592:P593)</f>
        <v>11.278827517168034</v>
      </c>
      <c r="Q591" s="1">
        <f>SUM(Q592:Q593)</f>
        <v>11.232755958896066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3.4251094831411373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3.4284139309082255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8.2235069636969952E-5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1.909079025692861E-2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1.4845962365328367E-2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9.6805193993883109E-3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6.7044468959133931E-3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2.2943007160789943E-3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1.5987850949476582E-3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7.4953854228462277E-2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1.8870235498177224E-3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6.0865427190695456E-3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3.329765910577561E-3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5.0020615178358796E-3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7.4229756549846018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11.388583190244269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9.6340640394761312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11.276940493618216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11.226669416176996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8.3539255686369232E-2</v>
      </c>
      <c r="G594" s="1">
        <f t="shared" ref="G594:K594" si="670">SUM(G595:G596)</f>
        <v>8.361985197337124E-2</v>
      </c>
      <c r="H594" s="1">
        <f t="shared" si="670"/>
        <v>2.0057334057797545E-6</v>
      </c>
      <c r="I594" s="1">
        <f t="shared" si="670"/>
        <v>4.6562903065679553E-4</v>
      </c>
      <c r="J594" s="1">
        <f t="shared" si="670"/>
        <v>3.6209664305678931E-4</v>
      </c>
      <c r="K594" s="1">
        <f t="shared" si="670"/>
        <v>3.869358628335419E-4</v>
      </c>
      <c r="L594" s="1">
        <f t="shared" ref="L594:O594" si="671">SUM(L595:L596)</f>
        <v>3.9009731011588908E-4</v>
      </c>
      <c r="M594" s="1">
        <f t="shared" si="671"/>
        <v>0.33628830529551412</v>
      </c>
      <c r="N594" s="1">
        <f t="shared" si="671"/>
        <v>0.51589816365449592</v>
      </c>
      <c r="O594" s="1">
        <f t="shared" si="671"/>
        <v>0.43821431879020645</v>
      </c>
      <c r="P594" s="1">
        <f>SUM(P595:P596)</f>
        <v>0.51084820760238947</v>
      </c>
      <c r="Q594" s="1">
        <f>SUM(Q595:Q596)</f>
        <v>0.50867354776771612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8.3539255686369232E-2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8.361985197337124E-2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2.0057334057797545E-6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4.6562903065679553E-4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3.6209664305678931E-4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2.3611022925337349E-4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1.6352309502227794E-4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5.5958554050707198E-5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3.8994758413357547E-5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1.8281427860600567E-3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4.6024964629700579E-5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1.4845226144072059E-4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1.5082563358016841E-4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2.2657421509361111E-4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0.33623234674146341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0.51585916889608252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0.43638617600414636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0.51080218263775978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0.50852509550627545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72">IFERROR(SUM(G584,G588)/SUM(G592,G595),"-")</f>
        <v>0.47619047619047572</v>
      </c>
      <c r="H598" s="4">
        <f t="shared" si="672"/>
        <v>0.47619047619047561</v>
      </c>
      <c r="I598" s="4">
        <f t="shared" si="672"/>
        <v>0.47619047619047594</v>
      </c>
      <c r="J598" s="4">
        <f t="shared" si="672"/>
        <v>0.47619047619047622</v>
      </c>
      <c r="K598" s="4">
        <f t="shared" si="672"/>
        <v>0.47619047619047661</v>
      </c>
      <c r="L598" s="4">
        <f t="shared" ref="L598:O598" si="673">IFERROR(SUM(L584,L588)/SUM(L592,L595),"-")</f>
        <v>0.47619047619047628</v>
      </c>
      <c r="M598" s="4">
        <f t="shared" si="673"/>
        <v>0.47619047619047622</v>
      </c>
      <c r="N598" s="4">
        <f t="shared" si="673"/>
        <v>0.47619047619047622</v>
      </c>
      <c r="O598" s="4">
        <f t="shared" si="673"/>
        <v>0.47619047619047628</v>
      </c>
      <c r="P598" s="4">
        <f>IFERROR(SUM(P584,P588)/SUM(P592,P595),"-")</f>
        <v>0.476190476190476</v>
      </c>
      <c r="Q598" s="4">
        <f>IFERROR(SUM(Q584,Q588)/SUM(Q592,Q595),"-")</f>
        <v>0.47619047619047628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0.46666666666666684</v>
      </c>
      <c r="L599" s="4">
        <f t="shared" ref="L599:O599" si="674">IFERROR(SUM(L585,L589)/SUM(L593,L596),"-")</f>
        <v>0.4666666666666664</v>
      </c>
      <c r="M599" s="4">
        <f t="shared" si="674"/>
        <v>0.46666666666666706</v>
      </c>
      <c r="N599" s="4">
        <f t="shared" si="674"/>
        <v>0.46666666666666656</v>
      </c>
      <c r="O599" s="4">
        <f t="shared" si="674"/>
        <v>0.46666666666666745</v>
      </c>
      <c r="P599" s="4">
        <f>IFERROR(SUM(P585,P589)/SUM(P593,P596),"-")</f>
        <v>0.46666666666666728</v>
      </c>
      <c r="Q599" s="4">
        <f>IFERROR(SUM(Q585,Q589)/SUM(Q593,Q596),"-")</f>
        <v>0.46666666666666684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0.27501295682958732</v>
      </c>
      <c r="G600" s="1">
        <f>[1]Other_transformation!C$12</f>
        <v>5.6887306787686318E-2</v>
      </c>
      <c r="H600" s="1">
        <f>[1]Other_transformation!D$12</f>
        <v>1.0370339197704401</v>
      </c>
      <c r="I600" s="1">
        <f>[1]Other_transformation!E$12</f>
        <v>0.30806708462966426</v>
      </c>
      <c r="J600" s="1">
        <f>[1]Other_transformation!F$12</f>
        <v>1.2700421552563567E-3</v>
      </c>
      <c r="K600" s="1">
        <f>[1]Other_transformation!G$12</f>
        <v>1.347301884143656E-3</v>
      </c>
      <c r="L600" s="1">
        <f>[1]Other_transformation!H$12</f>
        <v>1.5195148517099101E-3</v>
      </c>
      <c r="M600" s="1">
        <f>[1]Other_transformation!I$12</f>
        <v>1.0456081650752663E-3</v>
      </c>
      <c r="N600" s="1">
        <f>[1]Other_transformation!J$12</f>
        <v>1.8227854992510224E-3</v>
      </c>
      <c r="O600" s="1">
        <f>[1]Other_transformation!K$12</f>
        <v>2.8074273454135615E-2</v>
      </c>
      <c r="P600" s="1">
        <f>[1]Other_transformation!L$12</f>
        <v>2.6725718899148119E-3</v>
      </c>
      <c r="Q600" s="1">
        <f>[1]Other_transformation!M$12</f>
        <v>9.2688672567424815E-3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0.27501295682958732</v>
      </c>
      <c r="G601" s="1">
        <f t="shared" ref="G601:K601" si="675">SUM(G602:G603)</f>
        <v>5.6887306787686318E-2</v>
      </c>
      <c r="H601" s="1">
        <f t="shared" si="675"/>
        <v>1.0370339197704401</v>
      </c>
      <c r="I601" s="1">
        <f t="shared" si="675"/>
        <v>0.30806708462966426</v>
      </c>
      <c r="J601" s="1">
        <f t="shared" si="675"/>
        <v>1.2700421552563567E-3</v>
      </c>
      <c r="K601" s="1">
        <f t="shared" si="675"/>
        <v>1.347301884143656E-3</v>
      </c>
      <c r="L601" s="1">
        <f t="shared" ref="L601:O601" si="676">SUM(L602:L603)</f>
        <v>1.5195148517099101E-3</v>
      </c>
      <c r="M601" s="1">
        <f t="shared" si="676"/>
        <v>1.0456081650752663E-3</v>
      </c>
      <c r="N601" s="1">
        <f t="shared" si="676"/>
        <v>1.8227854992510224E-3</v>
      </c>
      <c r="O601" s="1">
        <f t="shared" si="676"/>
        <v>2.8074273454135615E-2</v>
      </c>
      <c r="P601" s="1">
        <f>SUM(P602:P603)</f>
        <v>2.6725718899148119E-3</v>
      </c>
      <c r="Q601" s="1">
        <f>SUM(Q602:Q603)</f>
        <v>9.2688672567424815E-3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0.27501295682958732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5.6887306787686318E-2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1.0370339197704401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0.30806708462966426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1.2700421552563567E-3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8.3501691265163434E-4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7.4435452849016723E-4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4.1385635057949804E-4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7.8100346088170471E-4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1.096742605998372E-2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9.1908561519190364E-4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3.0739703838181718E-3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5.1228497149202171E-4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7.7516032321974285E-4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6.3175181449576831E-4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1.0417820383693177E-3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1.7106847394151897E-2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1.7534862747229083E-3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6.1948968729243102E-3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1.0257983289743602</v>
      </c>
      <c r="G604" s="3">
        <f t="shared" ref="G604:K604" si="678">G605+G608</f>
        <v>0.21218965431806983</v>
      </c>
      <c r="H604" s="3">
        <f t="shared" si="678"/>
        <v>3.8681365207437421</v>
      </c>
      <c r="I604" s="3">
        <f t="shared" si="678"/>
        <v>1.1490902256686486</v>
      </c>
      <c r="J604" s="3">
        <f t="shared" si="678"/>
        <v>4.7372572391062078E-3</v>
      </c>
      <c r="K604" s="3">
        <f t="shared" si="678"/>
        <v>5.2610871147421665E-3</v>
      </c>
      <c r="L604" s="3">
        <f t="shared" ref="L604:O604" si="679">L605+L608</f>
        <v>6.02436414555905E-3</v>
      </c>
      <c r="M604" s="3">
        <f t="shared" si="679"/>
        <v>4.1907242903987951E-3</v>
      </c>
      <c r="N604" s="3">
        <f t="shared" si="679"/>
        <v>7.2782096498562E-3</v>
      </c>
      <c r="O604" s="3">
        <f t="shared" si="679"/>
        <v>0.11258618978523569</v>
      </c>
      <c r="P604" s="3">
        <f>P605+P608</f>
        <v>1.0775296835754782E-2</v>
      </c>
      <c r="Q604" s="3">
        <f>Q605+Q608</f>
        <v>3.7422527429194635E-2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0.57477707977383752</v>
      </c>
      <c r="G605" s="1">
        <f t="shared" ref="G605:K605" si="680">SUM(G606:G607)</f>
        <v>0.11889447118626441</v>
      </c>
      <c r="H605" s="1">
        <f t="shared" si="680"/>
        <v>2.1674008923202197</v>
      </c>
      <c r="I605" s="1">
        <f t="shared" si="680"/>
        <v>0.64386020687599888</v>
      </c>
      <c r="J605" s="1">
        <f t="shared" si="680"/>
        <v>2.654388104485783E-3</v>
      </c>
      <c r="K605" s="1">
        <f t="shared" si="680"/>
        <v>2.8158609378602416E-3</v>
      </c>
      <c r="L605" s="1">
        <f t="shared" ref="L605:O605" si="681">SUM(L606:L607)</f>
        <v>3.1757860400737142E-3</v>
      </c>
      <c r="M605" s="1">
        <f t="shared" si="681"/>
        <v>2.1853210650073056E-3</v>
      </c>
      <c r="N605" s="1">
        <f t="shared" si="681"/>
        <v>3.8096216934346378E-3</v>
      </c>
      <c r="O605" s="1">
        <f t="shared" si="681"/>
        <v>5.867523151914341E-2</v>
      </c>
      <c r="P605" s="1">
        <f>SUM(P606:P607)</f>
        <v>5.5856752499219547E-3</v>
      </c>
      <c r="Q605" s="1">
        <f>SUM(Q606:Q607)</f>
        <v>1.9371932566591792E-2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0.57477707977383752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0.11889447118626441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2.1674008923202197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0.64386020687599888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2.654388104485783E-3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1.7451853474419149E-3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1.5557009645444497E-3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8.6495977271115081E-4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1.632297233242763E-3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2.292192046536598E-2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1.9208889357510799E-3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6.4245981021799807E-3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1.0706755904183267E-3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1.6200850755292643E-3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1.3203612922961549E-3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2.1773244601918751E-3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3.575331105377743E-2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3.6647863141708753E-3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1.2947334464411811E-2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0.45102124920052278</v>
      </c>
      <c r="G608" s="1">
        <f t="shared" ref="G608:K608" si="682">SUM(G609:G610)</f>
        <v>9.3295183131805418E-2</v>
      </c>
      <c r="H608" s="1">
        <f t="shared" si="682"/>
        <v>1.7007356284235222</v>
      </c>
      <c r="I608" s="1">
        <f t="shared" si="682"/>
        <v>0.50523001879264973</v>
      </c>
      <c r="J608" s="1">
        <f t="shared" si="682"/>
        <v>2.0828691346204248E-3</v>
      </c>
      <c r="K608" s="1">
        <f t="shared" si="682"/>
        <v>2.4452261768819249E-3</v>
      </c>
      <c r="L608" s="1">
        <f t="shared" ref="L608:O608" si="683">SUM(L609:L610)</f>
        <v>2.8485781054853358E-3</v>
      </c>
      <c r="M608" s="1">
        <f t="shared" si="683"/>
        <v>2.00540322539149E-3</v>
      </c>
      <c r="N608" s="1">
        <f t="shared" si="683"/>
        <v>3.4685879564215621E-3</v>
      </c>
      <c r="O608" s="1">
        <f t="shared" si="683"/>
        <v>5.3910958266092282E-2</v>
      </c>
      <c r="P608" s="1">
        <f>SUM(P609:P610)</f>
        <v>5.1896215858328277E-3</v>
      </c>
      <c r="Q608" s="1">
        <f>SUM(Q609:Q610)</f>
        <v>1.8050594862602846E-2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0.45102124920052278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9.3295183131805418E-2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1.7007356284235222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0.50523001879264973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2.0828691346204248E-3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1.3694277367486784E-3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1.2207414267238748E-3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6.7872441495037681E-4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1.2808456758459962E-3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1.7986578738373293E-2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1.5073004089147222E-3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5.0413114294618E-3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1.0757984401332467E-3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1.6278366787614612E-3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1.3266788104411131E-3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2.1877422805755662E-3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3.5924379527718986E-2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3.6823211769181053E-3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1.3009283433141046E-2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0.26809651474530843</v>
      </c>
      <c r="G612">
        <f t="shared" ref="G612:K613" si="684">IFERROR(G602/SUM(G606,G609),"-")</f>
        <v>0.26809651474530849</v>
      </c>
      <c r="H612">
        <f t="shared" si="684"/>
        <v>0.26809651474530827</v>
      </c>
      <c r="I612">
        <f t="shared" si="684"/>
        <v>0.2680965147453081</v>
      </c>
      <c r="J612">
        <f t="shared" si="684"/>
        <v>0.26809651474530843</v>
      </c>
      <c r="K612">
        <f t="shared" si="684"/>
        <v>0.26809651474530855</v>
      </c>
      <c r="L612">
        <f t="shared" ref="L612:O612" si="685">IFERROR(L602/SUM(L606,L609),"-")</f>
        <v>0.26809651474530821</v>
      </c>
      <c r="M612">
        <f t="shared" si="685"/>
        <v>0.26809651474530832</v>
      </c>
      <c r="N612">
        <f t="shared" si="685"/>
        <v>0.26809651474530827</v>
      </c>
      <c r="O612">
        <f t="shared" si="685"/>
        <v>0.26809651474530832</v>
      </c>
      <c r="P612">
        <f>IFERROR(P602/SUM(P606,P609),"-")</f>
        <v>0.26809651474530821</v>
      </c>
      <c r="Q612">
        <f>IFERROR(Q602/SUM(Q606,Q609),"-")</f>
        <v>0.26809651474530832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0.23866348448687325</v>
      </c>
      <c r="L613">
        <f t="shared" ref="L613:O613" si="686">IFERROR(L603/SUM(L607,L610),"-")</f>
        <v>0.2386634844868733</v>
      </c>
      <c r="M613">
        <f t="shared" si="686"/>
        <v>0.23866348448687361</v>
      </c>
      <c r="N613">
        <f t="shared" si="686"/>
        <v>0.2386634844868735</v>
      </c>
      <c r="O613">
        <f t="shared" si="686"/>
        <v>0.23866348448687358</v>
      </c>
      <c r="P613">
        <f>IFERROR(P603/SUM(P607,P610),"-")</f>
        <v>0.23866348448687369</v>
      </c>
      <c r="Q613">
        <f>IFERROR(Q603/SUM(Q607,Q610),"-")</f>
        <v>0.23866348448687355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6.9574620833118948</v>
      </c>
      <c r="G614" s="3">
        <f t="shared" ref="G614" si="687">G615+G616+G621</f>
        <v>9.6830805906799373</v>
      </c>
      <c r="H614" s="3">
        <f t="shared" ref="H614" si="688">H615+H616+H621</f>
        <v>9.7121947477371489</v>
      </c>
      <c r="I614" s="3">
        <f t="shared" ref="I614" si="689">I615+I616+I621</f>
        <v>10.192724805400902</v>
      </c>
      <c r="J614" s="3">
        <f t="shared" ref="J614" si="690">J615+J616+J621</f>
        <v>10.181503133698829</v>
      </c>
      <c r="K614" s="3">
        <f t="shared" ref="K614" si="691">K615+K616+K621</f>
        <v>12.814771433692886</v>
      </c>
      <c r="L614" s="3">
        <f t="shared" ref="L614:O614" si="692">L615+L616+L621</f>
        <v>13.723976455654395</v>
      </c>
      <c r="M614" s="3">
        <f t="shared" si="692"/>
        <v>18.36387453781029</v>
      </c>
      <c r="N614" s="3">
        <f t="shared" si="692"/>
        <v>19.10676652966557</v>
      </c>
      <c r="O614" s="3">
        <f t="shared" si="692"/>
        <v>19.841081380752907</v>
      </c>
      <c r="P614" s="3">
        <f>P615+P616+P621</f>
        <v>19.841377795872717</v>
      </c>
      <c r="Q614" s="3">
        <f>Q615+Q616+Q621</f>
        <v>19.869025438647586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1.328025783917105</v>
      </c>
      <c r="G615" s="1">
        <f>[1]Other_transformation!C$19</f>
        <v>3.9343688470242397</v>
      </c>
      <c r="H615" s="1">
        <f>[1]Other_transformation!D$19</f>
        <v>4.3847504543903426</v>
      </c>
      <c r="I615" s="1">
        <f>[1]Other_transformation!E$19</f>
        <v>4.3847792647956689</v>
      </c>
      <c r="J615" s="1">
        <f>[1]Other_transformation!F$19</f>
        <v>4.3847844542031753</v>
      </c>
      <c r="K615" s="1">
        <f>[1]Other_transformation!G$19</f>
        <v>4.3952799168143226</v>
      </c>
      <c r="L615" s="1">
        <f>[1]Other_transformation!H$19</f>
        <v>4.4982402156225438</v>
      </c>
      <c r="M615" s="1">
        <f>[1]Other_transformation!I$19</f>
        <v>8.3902640664716799</v>
      </c>
      <c r="N615" s="1">
        <f>[1]Other_transformation!J$19</f>
        <v>8.3902668065056609</v>
      </c>
      <c r="O615" s="1">
        <f>[1]Other_transformation!K$19</f>
        <v>8.3902729553629261</v>
      </c>
      <c r="P615" s="1">
        <f>[1]Other_transformation!L$19</f>
        <v>8.3902809430952221</v>
      </c>
      <c r="Q615" s="1">
        <f>[1]Other_transformation!M$19</f>
        <v>8.3904818584972283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5.62943629939479</v>
      </c>
      <c r="G616" s="1">
        <f>[1]Other_transformation!C$20</f>
        <v>5.7478808872149267</v>
      </c>
      <c r="H616" s="1">
        <f>[1]Other_transformation!D$20</f>
        <v>5.3274075224953181</v>
      </c>
      <c r="I616" s="1">
        <f>[1]Other_transformation!E$20</f>
        <v>5.8049908408488813</v>
      </c>
      <c r="J616" s="1">
        <f>[1]Other_transformation!F$20</f>
        <v>5.7928853650348024</v>
      </c>
      <c r="K616" s="1">
        <f>[1]Other_transformation!G$20</f>
        <v>8.4151934783665769</v>
      </c>
      <c r="L616" s="1">
        <f>[1]Other_transformation!H$20</f>
        <v>9.2208483349740664</v>
      </c>
      <c r="M616" s="1">
        <f>[1]Other_transformation!I$20</f>
        <v>9.9639107786002583</v>
      </c>
      <c r="N616" s="1">
        <f>[1]Other_transformation!J$20</f>
        <v>10.706981073295291</v>
      </c>
      <c r="O616" s="1">
        <f>[1]Other_transformation!K$20</f>
        <v>11.440136234569975</v>
      </c>
      <c r="P616" s="1">
        <f>[1]Other_transformation!L$20</f>
        <v>11.438778204055936</v>
      </c>
      <c r="Q616" s="1">
        <f>[1]Other_transformation!M$20</f>
        <v>11.439225347735157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5.62943629939479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5.7478808872149267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5.3274075224953181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5.8049908408488813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5.7928853650348024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8.4094693412917838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9.2133227906978163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9.8445816033872582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10.600588221391135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11.318503686050835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11.399082951525125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11.404506794226814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4.6074045931943988E-3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6.4790572450274739E-3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0.10767914930556484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0.10214368729508906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0.1100208768653195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3.0018812459031333E-2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2.5762230345193052E-2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1.1167324815978539E-3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1.0464870312228028E-3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1.1650025907435607E-2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4.2491646090675036E-3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1.1611671653819858E-2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9.6764400717791847E-3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8.9563231631495568E-3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8.3085644077070719E-4</v>
      </c>
      <c r="H621" s="1">
        <f>[1]Other_transformation!D$21</f>
        <v>3.6770851489508204E-5</v>
      </c>
      <c r="I621" s="1">
        <f>[1]Other_transformation!E$21</f>
        <v>2.9546997563522164E-3</v>
      </c>
      <c r="J621" s="1">
        <f>[1]Other_transformation!F$21</f>
        <v>3.8333144608527821E-3</v>
      </c>
      <c r="K621" s="1">
        <f>[1]Other_transformation!G$21</f>
        <v>4.2980385119870991E-3</v>
      </c>
      <c r="L621" s="1">
        <f>[1]Other_transformation!H$21</f>
        <v>4.8879050577854549E-3</v>
      </c>
      <c r="M621" s="1">
        <f>[1]Other_transformation!I$21</f>
        <v>9.6996927383503351E-3</v>
      </c>
      <c r="N621" s="1">
        <f>[1]Other_transformation!J$21</f>
        <v>9.518649864618681E-3</v>
      </c>
      <c r="O621" s="1">
        <f>[1]Other_transformation!K$21</f>
        <v>1.0672190820006472E-2</v>
      </c>
      <c r="P621" s="1">
        <f>[1]Other_transformation!L$21</f>
        <v>1.2318648721559564E-2</v>
      </c>
      <c r="Q621" s="1">
        <f>[1]Other_transformation!M$21</f>
        <v>3.9318232415202985E-2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8.3085644077070719E-4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3.6770851489508204E-5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2.9546997563522164E-3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3.8333144608527821E-3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2.1472120331699094E-3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2.2424668022738908E-3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2.0787756401991838E-3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2.665695535961242E-3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2.2017434567678401E-3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3.0665601690709771E-3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1.5347184302344946E-2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2.1508264788171892E-3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2.6454382555115646E-3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7.6209170981511518E-3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6.8529543286574394E-3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8.4704473632386326E-3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9.2520885524885865E-3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2.3971048112858037E-2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0.11258872598789568</v>
      </c>
      <c r="G624" s="3">
        <f t="shared" ref="G624" si="693">G625+G626+G631</f>
        <v>0.11499085200192947</v>
      </c>
      <c r="H624" s="3">
        <f t="shared" ref="H624" si="694">H625+H626+H631</f>
        <v>0.10654815044990647</v>
      </c>
      <c r="I624" s="3">
        <f t="shared" ref="I624" si="695">I625+I626+I631</f>
        <v>0.11621800480723166</v>
      </c>
      <c r="J624" s="3">
        <f t="shared" ref="J624" si="696">J625+J626+J631</f>
        <v>0.11601103987913008</v>
      </c>
      <c r="K624" s="3">
        <f t="shared" ref="K624" si="697">K625+K626+K631</f>
        <v>0.16837933996902016</v>
      </c>
      <c r="L624" s="3">
        <f t="shared" ref="L624:O624" si="698">L625+L626+L631</f>
        <v>0.18447396968169746</v>
      </c>
      <c r="M624" s="3">
        <f t="shared" si="698"/>
        <v>0.19728101626252342</v>
      </c>
      <c r="N624" s="3">
        <f t="shared" si="698"/>
        <v>0.21239972336172225</v>
      </c>
      <c r="O624" s="3">
        <f t="shared" si="698"/>
        <v>0.2268109341872073</v>
      </c>
      <c r="P624" s="3">
        <f>P625+P626+P631</f>
        <v>0.22847493789113907</v>
      </c>
      <c r="Q624" s="3">
        <f>Q625+Q626+Q631</f>
        <v>0.22966286518114395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0.11258872598789568</v>
      </c>
      <c r="G626" s="1">
        <f t="shared" ref="G626:K626" si="699">SUM(G627:G630)</f>
        <v>0.11495761774429865</v>
      </c>
      <c r="H626" s="1">
        <f t="shared" si="699"/>
        <v>0.10654815044990647</v>
      </c>
      <c r="I626" s="1">
        <f t="shared" si="699"/>
        <v>0.11609981681697756</v>
      </c>
      <c r="J626" s="1">
        <f t="shared" si="699"/>
        <v>0.11585770730069597</v>
      </c>
      <c r="K626" s="1">
        <f t="shared" si="699"/>
        <v>0.16818938682583576</v>
      </c>
      <c r="L626" s="1">
        <f t="shared" ref="L626:O626" si="700">SUM(L627:L630)</f>
        <v>0.18426645581395604</v>
      </c>
      <c r="M626" s="1">
        <f t="shared" si="700"/>
        <v>0.19689163206774529</v>
      </c>
      <c r="N626" s="1">
        <f t="shared" si="700"/>
        <v>0.21201176442782285</v>
      </c>
      <c r="O626" s="1">
        <f t="shared" si="700"/>
        <v>0.22637007372101711</v>
      </c>
      <c r="P626" s="1">
        <f>SUM(P627:P630)</f>
        <v>0.22798165903050255</v>
      </c>
      <c r="Q626" s="1">
        <f>SUM(Q627:Q630)</f>
        <v>0.22809013588453583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0.11258872598789568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0.11495761774429865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0.10654815044990647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0.11609981681697756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0.11585770730069597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0.16818938682583576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0.18426645581395604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0.19689163206774529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0.21201176442782285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0.22637007372101711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0.22798165903050255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0.22809013588453583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3.3234257630828374E-5</v>
      </c>
      <c r="H631" s="1">
        <f t="shared" si="701"/>
        <v>0</v>
      </c>
      <c r="I631" s="1">
        <f t="shared" si="701"/>
        <v>1.1818799025408874E-4</v>
      </c>
      <c r="J631" s="1">
        <f t="shared" si="701"/>
        <v>1.5333257843411151E-4</v>
      </c>
      <c r="K631" s="1">
        <f t="shared" si="701"/>
        <v>1.8995314318438999E-4</v>
      </c>
      <c r="L631" s="1">
        <f t="shared" ref="L631:O631" si="702">SUM(L632:L633)</f>
        <v>2.0751386774142834E-4</v>
      </c>
      <c r="M631" s="1">
        <f t="shared" si="702"/>
        <v>3.8938419477813221E-4</v>
      </c>
      <c r="N631" s="1">
        <f t="shared" si="702"/>
        <v>3.8795893389939742E-4</v>
      </c>
      <c r="O631" s="1">
        <f t="shared" si="702"/>
        <v>4.408604661901955E-4</v>
      </c>
      <c r="P631" s="1">
        <f>SUM(P632:P633)</f>
        <v>4.9327886063652547E-4</v>
      </c>
      <c r="Q631" s="1">
        <f>SUM(Q632:Q633)</f>
        <v>1.5727292966081225E-3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3.3234257630828374E-5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1.1818799025408874E-4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1.5333257843411151E-4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8.588848132679655E-5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8.9698672090955827E-5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8.3151025607967546E-5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1.0662782143844985E-4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8.8069738270713836E-5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1.226624067628392E-4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6.1388737209379905E-4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1.0406466185759346E-4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1.1781519565047252E-4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3.0623316917016463E-4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2.8133111246094757E-4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3.5279072791948165E-4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3.7061645387368629E-4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9.5884192451432349E-4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9.9702772892485027E-5</v>
      </c>
      <c r="H634" s="3">
        <f t="shared" ref="H634" si="704">H635+H636+H641</f>
        <v>4.412502178740985E-6</v>
      </c>
      <c r="I634" s="3">
        <f t="shared" ref="I634" si="705">I635+I636+I641</f>
        <v>3.5456397076226638E-4</v>
      </c>
      <c r="J634" s="3">
        <f t="shared" ref="J634" si="706">J635+J636+J641</f>
        <v>4.5999773530233396E-4</v>
      </c>
      <c r="K634" s="3">
        <f t="shared" ref="K634" si="707">K635+K636+K641</f>
        <v>5.2207133655871431E-4</v>
      </c>
      <c r="L634" s="3">
        <f t="shared" ref="L634:O634" si="708">L635+L636+L641</f>
        <v>5.8907721353951075E-4</v>
      </c>
      <c r="M634" s="3">
        <f t="shared" si="708"/>
        <v>1.1639631286020405E-3</v>
      </c>
      <c r="N634" s="3">
        <f t="shared" si="708"/>
        <v>1.1422379837542425E-3</v>
      </c>
      <c r="O634" s="3">
        <f t="shared" si="708"/>
        <v>1.2811883990385148E-3</v>
      </c>
      <c r="P634" s="3">
        <f>P635+P636+P641</f>
        <v>1.4782378465871486E-3</v>
      </c>
      <c r="Q634" s="3">
        <f>Q635+Q636+Q641</f>
        <v>4.7181878898243587E-3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9.9702772892485027E-5</v>
      </c>
      <c r="H641" s="1">
        <f t="shared" ref="H641" si="716">SUM(H642:H643)</f>
        <v>4.412502178740985E-6</v>
      </c>
      <c r="I641" s="1">
        <f t="shared" ref="I641" si="717">SUM(I642:I643)</f>
        <v>3.5456397076226638E-4</v>
      </c>
      <c r="J641" s="1">
        <f t="shared" ref="J641" si="718">SUM(J642:J643)</f>
        <v>4.5999773530233396E-4</v>
      </c>
      <c r="K641" s="1">
        <f t="shared" ref="K641" si="719">SUM(K642:K643)</f>
        <v>5.2207133655871431E-4</v>
      </c>
      <c r="L641" s="1">
        <f t="shared" ref="L641:O641" si="720">SUM(L642:L643)</f>
        <v>5.8907721353951075E-4</v>
      </c>
      <c r="M641" s="1">
        <f t="shared" si="720"/>
        <v>1.1639631286020405E-3</v>
      </c>
      <c r="N641" s="1">
        <f t="shared" si="720"/>
        <v>1.1422379837542425E-3</v>
      </c>
      <c r="O641" s="1">
        <f t="shared" si="720"/>
        <v>1.2811883990385148E-3</v>
      </c>
      <c r="P641" s="1">
        <f>SUM(P642:P643)</f>
        <v>1.4782378465871486E-3</v>
      </c>
      <c r="Q641" s="1">
        <f>SUM(Q642:Q643)</f>
        <v>4.7181878898243587E-3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9.9702772892485027E-5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4.412502178740985E-6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3.5456397076226638E-4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4.5999773530233396E-4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2.576654439803892E-4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2.6909601627286698E-4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2.4945307682390223E-4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3.1988346431534922E-4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2.642092148121409E-4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3.6798722028851726E-4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1.8416621162813931E-3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2.6440589257832511E-4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3.1998119726664377E-4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9.145100517781382E-4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8.2235451943889334E-4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1.0169791842263738E-3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1.1102506262986314E-3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2.8765257735429658E-3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13.477567356219431</v>
      </c>
      <c r="G644" s="3">
        <f t="shared" ref="G644" si="721">G645+G646+G651</f>
        <v>21.136487181329908</v>
      </c>
      <c r="H644" s="3">
        <f t="shared" ref="H644" si="722">H645+H646+H651</f>
        <v>21.700532646027835</v>
      </c>
      <c r="I644" s="3">
        <f t="shared" ref="I644" si="723">I645+I646+I651</f>
        <v>22.525724650623392</v>
      </c>
      <c r="J644" s="3">
        <f t="shared" ref="J644" si="724">J645+J646+J651</f>
        <v>22.506111121194497</v>
      </c>
      <c r="K644" s="3">
        <f t="shared" ref="K644" si="725">K645+K646+K651</f>
        <v>27.044456125933603</v>
      </c>
      <c r="L644" s="3">
        <f t="shared" ref="L644:O644" si="726">L645+L646+L651</f>
        <v>28.724522620125093</v>
      </c>
      <c r="M644" s="3">
        <f t="shared" si="726"/>
        <v>41.109746511941054</v>
      </c>
      <c r="N644" s="3">
        <f t="shared" si="726"/>
        <v>42.389641018013727</v>
      </c>
      <c r="O644" s="3">
        <f t="shared" si="726"/>
        <v>43.648798105528243</v>
      </c>
      <c r="P644" s="3">
        <f>P645+P646+P651</f>
        <v>43.672349302618251</v>
      </c>
      <c r="Q644" s="3">
        <f>Q645+Q646+Q651</f>
        <v>43.713642407919266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3.798153742002917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11.252294902489322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12.540386299556367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12.540468697315587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12.540483539021086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12.570500562088949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12.864967016680465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23.996155230108975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23.996163066606172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23.996180652337923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23.996203497252303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23.996778115302067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9.6794136142165144</v>
      </c>
      <c r="G646" s="1">
        <f t="shared" ref="G646" si="727">SUM(G647:G650)</f>
        <v>9.8830706226455476</v>
      </c>
      <c r="H646" s="1">
        <f t="shared" ref="H646" si="728">SUM(H647:H650)</f>
        <v>9.1600967058219585</v>
      </c>
      <c r="I646" s="1">
        <f t="shared" ref="I646" si="729">SUM(I647:I650)</f>
        <v>9.9812671086367306</v>
      </c>
      <c r="J646" s="1">
        <f t="shared" ref="J646" si="730">SUM(J647:J650)</f>
        <v>9.9604526076512609</v>
      </c>
      <c r="K646" s="1">
        <f t="shared" ref="K646" si="731">SUM(K647:K650)</f>
        <v>14.467836453772049</v>
      </c>
      <c r="L646" s="1">
        <f t="shared" ref="L646:O646" si="732">SUM(L647:L650)</f>
        <v>15.852567330709897</v>
      </c>
      <c r="M646" s="1">
        <f t="shared" si="732"/>
        <v>17.09937434338994</v>
      </c>
      <c r="N646" s="1">
        <f t="shared" si="732"/>
        <v>18.379618520816468</v>
      </c>
      <c r="O646" s="1">
        <f t="shared" si="732"/>
        <v>19.636962529698909</v>
      </c>
      <c r="P646" s="1">
        <f>SUM(P647:P650)</f>
        <v>19.658152361420626</v>
      </c>
      <c r="Q646" s="1">
        <f>SUM(Q647:Q650)</f>
        <v>19.660254397225511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9.6794136142165144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9.8830706226455476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9.1600967058219585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9.9812671086367306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9.9604526076512609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14.459481855969711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15.841650444119821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16.927054882624155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18.226954261809091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19.461358623615407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19.599908914936645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19.60923482504484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6.5820065617062801E-3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9.255796064324957E-3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0.15382735615080695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0.14591955327869885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0.15717268123617065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4.2884017798616149E-2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3.6803186207418605E-2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1.7725912406315119E-3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1.6610905257504816E-3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1.8492104614977141E-2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6.7447057286785682E-3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1.8431224847333103E-2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1.5359428685363771E-2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1.4216385973253266E-2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1.1216561950404562E-3</v>
      </c>
      <c r="H651" s="1">
        <f t="shared" ref="H651" si="734">SUM(H652:H653)</f>
        <v>4.9640649510836092E-5</v>
      </c>
      <c r="I651" s="1">
        <f t="shared" ref="I651" si="735">SUM(I652:I653)</f>
        <v>3.9888446710754982E-3</v>
      </c>
      <c r="J651" s="1">
        <f t="shared" ref="J651" si="736">SUM(J652:J653)</f>
        <v>5.1749745221512586E-3</v>
      </c>
      <c r="K651" s="1">
        <f t="shared" ref="K651" si="737">SUM(K652:K653)</f>
        <v>6.1191100726083868E-3</v>
      </c>
      <c r="L651" s="1">
        <f t="shared" ref="L651:O651" si="738">SUM(L652:L653)</f>
        <v>6.9882727347311642E-3</v>
      </c>
      <c r="M651" s="1">
        <f t="shared" si="738"/>
        <v>1.4216938442137042E-2</v>
      </c>
      <c r="N651" s="1">
        <f t="shared" si="738"/>
        <v>1.3859430591092056E-2</v>
      </c>
      <c r="O651" s="1">
        <f t="shared" si="738"/>
        <v>1.5654923491412991E-2</v>
      </c>
      <c r="P651" s="1">
        <f>SUM(P652:P653)</f>
        <v>1.7993443945324577E-2</v>
      </c>
      <c r="Q651" s="1">
        <f>SUM(Q652:Q653)</f>
        <v>5.660989539169041E-2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1.1216561950404562E-3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4.9640649510836092E-5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3.9888446710754982E-3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5.1749745221512586E-3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2.8987362447793767E-3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3.0273301830697555E-3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2.8063471142689028E-3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3.5986889735476822E-3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2.9723536666365863E-3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4.139856228245818E-3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2.0718698808165691E-2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3.2203738278290101E-3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3.9609425516614087E-3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1.141059132786814E-2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1.0260741617544374E-2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1.2682569824776406E-2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1.385358771707876E-2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3.5891196583524715E-2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0.34965034965034997</v>
      </c>
      <c r="G655" s="4">
        <f t="shared" si="739"/>
        <v>0.3496503496503498</v>
      </c>
      <c r="H655" s="4">
        <f t="shared" si="739"/>
        <v>0.34965034965035002</v>
      </c>
      <c r="I655" s="4">
        <f t="shared" si="739"/>
        <v>0.34965034965035036</v>
      </c>
      <c r="J655" s="4">
        <f t="shared" si="739"/>
        <v>0.34965034965034952</v>
      </c>
      <c r="K655" s="4">
        <f t="shared" si="739"/>
        <v>0.34965034965035002</v>
      </c>
      <c r="L655" s="4">
        <f t="shared" ref="L655:O655" si="740">IFERROR(SUM(L635,L625,L615)/L645,"-")</f>
        <v>0.34965034965034991</v>
      </c>
      <c r="M655" s="4">
        <f t="shared" si="740"/>
        <v>0.34965034965035008</v>
      </c>
      <c r="N655" s="4">
        <f t="shared" si="740"/>
        <v>0.34965034965034991</v>
      </c>
      <c r="O655" s="4">
        <f t="shared" si="740"/>
        <v>0.3496503496503503</v>
      </c>
      <c r="P655" s="4">
        <f>IFERROR(SUM(P635,P625,P615)/P645,"-")</f>
        <v>0.34965034965035013</v>
      </c>
      <c r="Q655" s="4">
        <f>IFERROR(SUM(Q635,Q625,Q615)/Q645,"-")</f>
        <v>0.34965034965034975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0.5932203389830516</v>
      </c>
      <c r="G656" s="4">
        <f t="shared" si="741"/>
        <v>0.59322033898305104</v>
      </c>
      <c r="H656" s="4">
        <f t="shared" si="741"/>
        <v>0.59322033898305038</v>
      </c>
      <c r="I656" s="4">
        <f t="shared" si="741"/>
        <v>0.59322033898305104</v>
      </c>
      <c r="J656" s="4">
        <f t="shared" si="741"/>
        <v>0.59322033898305138</v>
      </c>
      <c r="K656" s="4">
        <f t="shared" si="741"/>
        <v>0.59322033898305038</v>
      </c>
      <c r="L656" s="4">
        <f t="shared" ref="L656:O656" si="742">IFERROR(SUM(L637,L627,L617)/L647,"-")</f>
        <v>0.59322033898305171</v>
      </c>
      <c r="M656" s="4">
        <f t="shared" si="742"/>
        <v>0.5932203389830506</v>
      </c>
      <c r="N656" s="4">
        <f t="shared" si="742"/>
        <v>0.59322033898305115</v>
      </c>
      <c r="O656" s="4">
        <f t="shared" si="742"/>
        <v>0.59322033898305093</v>
      </c>
      <c r="P656" s="4">
        <f t="shared" ref="P656:Q659" si="743">IFERROR(SUM(P637,P627,P617)/P647,"-")</f>
        <v>0.59322033898305038</v>
      </c>
      <c r="Q656" s="4">
        <f t="shared" si="743"/>
        <v>0.59322033898305104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0.7000000000000004</v>
      </c>
      <c r="L658" s="4">
        <f t="shared" ref="L658:O658" si="745">IFERROR(SUM(L639,L629,L619)/L649,"-")</f>
        <v>0.7000000000000004</v>
      </c>
      <c r="M658" s="4">
        <f t="shared" si="745"/>
        <v>0.69999999999999984</v>
      </c>
      <c r="N658" s="4">
        <f t="shared" si="745"/>
        <v>0.69999999999999907</v>
      </c>
      <c r="O658" s="4">
        <f t="shared" si="745"/>
        <v>0.70000000000000029</v>
      </c>
      <c r="P658" s="4">
        <f t="shared" si="743"/>
        <v>0.70000000000000062</v>
      </c>
      <c r="Q658" s="4">
        <f t="shared" si="743"/>
        <v>0.70000000000000073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0.63000000000000078</v>
      </c>
      <c r="L659" s="4">
        <f t="shared" ref="L659:O659" si="746">IFERROR(SUM(L640,L630,L620)/L650,"-")</f>
        <v>0.62999999999999967</v>
      </c>
      <c r="M659" s="4">
        <f t="shared" si="746"/>
        <v>0.63000000000000045</v>
      </c>
      <c r="N659" s="4">
        <f t="shared" si="746"/>
        <v>0.63000000000000089</v>
      </c>
      <c r="O659" s="4">
        <f t="shared" si="746"/>
        <v>0.63000000000000023</v>
      </c>
      <c r="P659" s="4">
        <f t="shared" si="743"/>
        <v>0.63000000000000056</v>
      </c>
      <c r="Q659" s="4">
        <f t="shared" si="743"/>
        <v>0.62999999999999989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0.85925925925925839</v>
      </c>
      <c r="H660" s="4">
        <f t="shared" si="747"/>
        <v>0.82962962962962938</v>
      </c>
      <c r="I660" s="4">
        <f t="shared" si="747"/>
        <v>0.85925925925925806</v>
      </c>
      <c r="J660" s="4">
        <f t="shared" si="747"/>
        <v>0.85925925925925883</v>
      </c>
      <c r="K660" s="4">
        <f t="shared" si="747"/>
        <v>0.85925925925925961</v>
      </c>
      <c r="L660" s="4">
        <f t="shared" ref="L660:O660" si="748">IFERROR(SUM(L642,L632,L622)/L652,"-")</f>
        <v>0.85925925925925861</v>
      </c>
      <c r="M660" s="4">
        <f t="shared" si="748"/>
        <v>0.85925925925925795</v>
      </c>
      <c r="N660" s="4">
        <f t="shared" si="748"/>
        <v>0.85925925925925806</v>
      </c>
      <c r="O660" s="4">
        <f t="shared" si="748"/>
        <v>0.85925925925925861</v>
      </c>
      <c r="P660" s="4">
        <f>IFERROR(SUM(P642,P632,P622)/P652,"-")</f>
        <v>0.8592592592592595</v>
      </c>
      <c r="Q660" s="4">
        <f>IFERROR(SUM(Q642,Q632,Q622)/Q652,"-")</f>
        <v>0.85925925925925861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0.78229956146161839</v>
      </c>
      <c r="L661" s="4">
        <f t="shared" ref="L661:O661" si="749">IFERROR(SUM(L643,L633,L623)/L653,"-")</f>
        <v>0.77840933268154189</v>
      </c>
      <c r="M661" s="4">
        <f t="shared" si="749"/>
        <v>0.77486434007196692</v>
      </c>
      <c r="N661" s="4">
        <f t="shared" si="749"/>
        <v>0.77544491978558217</v>
      </c>
      <c r="O661" s="4">
        <f t="shared" si="749"/>
        <v>0.77588512512352525</v>
      </c>
      <c r="P661" s="4">
        <f>IFERROR(SUM(P643,P633,P623)/P653,"-")</f>
        <v>0.77474195506982435</v>
      </c>
      <c r="Q661" s="4">
        <f>IFERROR(SUM(Q643,Q633,Q623)/Q653,"-")</f>
        <v>0.77474195506982402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4.9347121638545904E-3</v>
      </c>
      <c r="G662" s="3">
        <f t="shared" ref="G662:K662" si="750">SUM(G663,G667,G676)</f>
        <v>1.8873046598385325E-2</v>
      </c>
      <c r="H662" s="3">
        <f t="shared" si="750"/>
        <v>1.9023132328567748E-2</v>
      </c>
      <c r="I662" s="3">
        <f t="shared" si="750"/>
        <v>0.44558196211235107</v>
      </c>
      <c r="J662" s="3">
        <f t="shared" si="750"/>
        <v>8.2615464112071351</v>
      </c>
      <c r="K662" s="3">
        <f t="shared" si="750"/>
        <v>16.622188937942106</v>
      </c>
      <c r="L662" s="3">
        <f t="shared" ref="L662:O662" si="751">SUM(L663,L667,L676)</f>
        <v>17.94978799606918</v>
      </c>
      <c r="M662" s="3">
        <f t="shared" si="751"/>
        <v>29.915781662635801</v>
      </c>
      <c r="N662" s="3">
        <f t="shared" si="751"/>
        <v>32.675030900050608</v>
      </c>
      <c r="O662" s="3">
        <f t="shared" si="751"/>
        <v>33.15376741715275</v>
      </c>
      <c r="P662" s="3">
        <f>SUM(P663,P667,P676)</f>
        <v>36.519182292944677</v>
      </c>
      <c r="Q662" s="3">
        <f>SUM(Q663,Q667,Q676)</f>
        <v>36.528703483736855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4.9347121638545904E-3</v>
      </c>
      <c r="G663" s="1">
        <f>[1]Other_transformation!C$28</f>
        <v>1.8873046598385325E-2</v>
      </c>
      <c r="H663" s="1">
        <f>[1]Other_transformation!D$28</f>
        <v>1.9023132328567748E-2</v>
      </c>
      <c r="I663" s="1">
        <f>[1]Other_transformation!E$28</f>
        <v>0.43606550943996281</v>
      </c>
      <c r="J663" s="1">
        <f>[1]Other_transformation!F$28</f>
        <v>8.2060496527096927</v>
      </c>
      <c r="K663" s="1">
        <f>[1]Other_transformation!G$28</f>
        <v>16.587546389159332</v>
      </c>
      <c r="L663" s="1">
        <f>[1]Other_transformation!H$28</f>
        <v>17.895346929283669</v>
      </c>
      <c r="M663" s="1">
        <f>[1]Other_transformation!I$28</f>
        <v>27.428962787954816</v>
      </c>
      <c r="N663" s="1">
        <f>[1]Other_transformation!J$28</f>
        <v>27.47874421289071</v>
      </c>
      <c r="O663" s="1">
        <f>[1]Other_transformation!K$28</f>
        <v>27.560888254672662</v>
      </c>
      <c r="P663" s="1">
        <f>[1]Other_transformation!L$28</f>
        <v>27.56110517080047</v>
      </c>
      <c r="Q663" s="1">
        <f>[1]Other_transformation!M$28</f>
        <v>27.562528242812323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4.9347121638545904E-3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1.8873046598385325E-2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1.9023132328567748E-2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0.43604698952357623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8.2058899852814076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13.917237023174135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14.807432698462231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24.300445326223755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24.360486050019439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24.435595050202071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24.437090559427638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24.394085969103138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1.8519916386572436E-5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1.5966742828550708E-4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2.6005061796062847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2.9869523648259801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3.071260369647697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3.0712635400894341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3.0712674910011013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3.0712714872465949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3.0712870406891848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6.9803186378913668E-2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0.10096186599545758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5.7257092083364484E-2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4.6994622781835603E-2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5.402571346948818E-2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5.274312412623787E-2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9.7155233020000092E-2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1.4586614243431895E-3</v>
      </c>
      <c r="N667" s="1">
        <f>SUM([1]Other_transformation!J$29:J$30)</f>
        <v>1.7848811580375443E-3</v>
      </c>
      <c r="O667" s="1">
        <f>SUM([1]Other_transformation!K$29:K$30)</f>
        <v>2.2397252013381503E-3</v>
      </c>
      <c r="P667" s="1">
        <f>SUM([1]Other_transformation!L$29:L$30)</f>
        <v>2.135071182734562E-3</v>
      </c>
      <c r="Q667" s="1">
        <f>SUM([1]Other_transformation!M$29:M$30)</f>
        <v>3.0348712868384546E-3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6.8033255909186934E-4</v>
      </c>
      <c r="N668" s="1">
        <f>[1]Other_transformation!J$29</f>
        <v>6.9306816971345664E-4</v>
      </c>
      <c r="O668" s="1">
        <f>[1]Other_transformation!K$29</f>
        <v>9.3398631870150587E-4</v>
      </c>
      <c r="P668" s="1">
        <f>[1]Other_transformation!L$29</f>
        <v>7.9374591722439626E-4</v>
      </c>
      <c r="Q668" s="1">
        <f>[1]Other_transformation!M$29</f>
        <v>1.4100017311219832E-3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7.7832886525132014E-4</v>
      </c>
      <c r="N669" s="1">
        <f>[1]Other_transformation!J$30</f>
        <v>1.0918129883240877E-3</v>
      </c>
      <c r="O669" s="1">
        <f>[1]Other_transformation!K$30</f>
        <v>1.3057388826366444E-3</v>
      </c>
      <c r="P669" s="1">
        <f>[1]Other_transformation!L$30</f>
        <v>1.3413252655101657E-3</v>
      </c>
      <c r="Q669" s="1">
        <f>[1]Other_transformation!M$30</f>
        <v>1.6248695557164715E-3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1.4586614243431895E-3</v>
      </c>
      <c r="N673" s="1">
        <f t="shared" si="764"/>
        <v>1.7848811580375443E-3</v>
      </c>
      <c r="O673" s="1">
        <f t="shared" si="764"/>
        <v>2.2397252013381503E-3</v>
      </c>
      <c r="P673" s="1">
        <f>SUM(P674:P675)</f>
        <v>2.135071182734562E-3</v>
      </c>
      <c r="Q673" s="1">
        <f>SUM(Q674:Q675)</f>
        <v>3.0348712868384546E-3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6.8033255909186934E-4</v>
      </c>
      <c r="N674" s="1">
        <f>IFERROR([1]Energy_Balances!J$157/([1]Energy_Balances!J$157+[1]Energy_Balances!J$72),0)*N668</f>
        <v>6.9306816971345664E-4</v>
      </c>
      <c r="O674" s="1">
        <f>IFERROR([1]Energy_Balances!K$157/([1]Energy_Balances!K$157+[1]Energy_Balances!K$72),0)*O668</f>
        <v>9.3398631870150587E-4</v>
      </c>
      <c r="P674" s="1">
        <f>IFERROR([1]Energy_Balances!L$157/([1]Energy_Balances!L$157+[1]Energy_Balances!L$72),0)*P668</f>
        <v>7.9374591722439626E-4</v>
      </c>
      <c r="Q674" s="1">
        <f>IFERROR([1]Energy_Balances!M$157/([1]Energy_Balances!M$157+[1]Energy_Balances!M$72),0)*Q668</f>
        <v>1.4100017311219832E-3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7.7832886525132014E-4</v>
      </c>
      <c r="N675" s="1">
        <f>IFERROR([1]Energy_Balances!J$157/([1]Energy_Balances!J$157+[1]Energy_Balances!J$72),0)*N669</f>
        <v>1.0918129883240877E-3</v>
      </c>
      <c r="O675" s="1">
        <f>IFERROR([1]Energy_Balances!K$157/([1]Energy_Balances!K$157+[1]Energy_Balances!K$72),0)*O669</f>
        <v>1.3057388826366444E-3</v>
      </c>
      <c r="P675" s="1">
        <f>IFERROR([1]Energy_Balances!L$157/([1]Energy_Balances!L$157+[1]Energy_Balances!L$72),0)*P669</f>
        <v>1.3413252655101657E-3</v>
      </c>
      <c r="Q675" s="1">
        <f>IFERROR([1]Energy_Balances!M$157/([1]Energy_Balances!M$157+[1]Energy_Balances!M$72),0)*Q669</f>
        <v>1.6248695557164715E-3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9.5164526723882804E-3</v>
      </c>
      <c r="J676" s="1">
        <f t="shared" si="767"/>
        <v>5.5496758497441803E-2</v>
      </c>
      <c r="K676" s="1">
        <f t="shared" si="767"/>
        <v>3.4642548782773161E-2</v>
      </c>
      <c r="L676" s="1">
        <f t="shared" ref="L676:O676" si="768">SUM(L677:L678)</f>
        <v>5.444106678551261E-2</v>
      </c>
      <c r="M676" s="1">
        <f t="shared" si="768"/>
        <v>2.485360213256639</v>
      </c>
      <c r="N676" s="1">
        <f t="shared" si="768"/>
        <v>5.1945018060018615</v>
      </c>
      <c r="O676" s="1">
        <f t="shared" si="768"/>
        <v>5.5906394372787531</v>
      </c>
      <c r="P676" s="1">
        <f>SUM(P677:P678)</f>
        <v>8.95594205096147</v>
      </c>
      <c r="Q676" s="1">
        <f>SUM(Q677:Q678)</f>
        <v>8.9631403696376903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9.5164526723882804E-3</v>
      </c>
      <c r="J677" s="1">
        <f>[1]Other_transformation!F31</f>
        <v>5.5496758497441803E-2</v>
      </c>
      <c r="K677" s="1">
        <f>[1]Other_transformation!G31</f>
        <v>3.4642548782773161E-2</v>
      </c>
      <c r="L677" s="1">
        <f>[1]Other_transformation!H31</f>
        <v>5.444106678551261E-2</v>
      </c>
      <c r="M677" s="1">
        <f>[1]Other_transformation!I31</f>
        <v>1.1140260965349924E-3</v>
      </c>
      <c r="N677" s="1">
        <f>[1]Other_transformation!J31</f>
        <v>7.7002695763983553E-4</v>
      </c>
      <c r="O677" s="1">
        <f>[1]Other_transformation!K31</f>
        <v>1.5363210876468969E-3</v>
      </c>
      <c r="P677" s="1">
        <f>[1]Other_transformation!L31</f>
        <v>7.9286802995603978E-4</v>
      </c>
      <c r="Q677" s="1">
        <f>[1]Other_transformation!M31</f>
        <v>2.7471701079573307E-3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2.484246187160104</v>
      </c>
      <c r="N678" s="1">
        <f>[1]Other_transformation!J32</f>
        <v>5.1937317790442217</v>
      </c>
      <c r="O678" s="1">
        <f>[1]Other_transformation!K32</f>
        <v>5.5891031161911062</v>
      </c>
      <c r="P678" s="1">
        <f>[1]Other_transformation!L32</f>
        <v>8.955149182931514</v>
      </c>
      <c r="Q678" s="1">
        <f>[1]Other_transformation!M32</f>
        <v>8.960393199529733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7.2039593632913764E-3</v>
      </c>
      <c r="G679" s="3">
        <f t="shared" ref="G679:K679" si="769">SUM(G680,G684,G686,G695)</f>
        <v>2.7194591640324693E-2</v>
      </c>
      <c r="H679" s="3">
        <f t="shared" si="769"/>
        <v>2.6887819545678801E-2</v>
      </c>
      <c r="I679" s="3">
        <f t="shared" si="769"/>
        <v>0.61321076738543634</v>
      </c>
      <c r="J679" s="3">
        <f t="shared" si="769"/>
        <v>10.997543969867408</v>
      </c>
      <c r="K679" s="3">
        <f t="shared" si="769"/>
        <v>21.451188164712278</v>
      </c>
      <c r="L679" s="3">
        <f t="shared" ref="L679:O679" si="770">SUM(L680,L684,L686,L695)</f>
        <v>22.517557641087286</v>
      </c>
      <c r="M679" s="3">
        <f t="shared" si="770"/>
        <v>37.730810867347415</v>
      </c>
      <c r="N679" s="3">
        <f t="shared" si="770"/>
        <v>42.464057017803356</v>
      </c>
      <c r="O679" s="3">
        <f t="shared" si="770"/>
        <v>43.247049411855258</v>
      </c>
      <c r="P679" s="3">
        <f>SUM(P680,P684,P686,P695)</f>
        <v>49.049608638264537</v>
      </c>
      <c r="Q679" s="3">
        <f>SUM(Q680,Q684,Q686,Q695)</f>
        <v>49.060050145915163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7.2039593632913764E-3</v>
      </c>
      <c r="G680" s="1">
        <f t="shared" ref="G680:K680" si="771">SUM(G681:G683)</f>
        <v>2.7194591640324693E-2</v>
      </c>
      <c r="H680" s="1">
        <f t="shared" si="771"/>
        <v>2.6887819545678801E-2</v>
      </c>
      <c r="I680" s="1">
        <f t="shared" si="771"/>
        <v>0.59735001293145584</v>
      </c>
      <c r="J680" s="1">
        <f t="shared" si="771"/>
        <v>10.905049372371671</v>
      </c>
      <c r="K680" s="1">
        <f t="shared" si="771"/>
        <v>21.383020222224602</v>
      </c>
      <c r="L680" s="1">
        <f t="shared" ref="L680:O680" si="772">SUM(L681:L683)</f>
        <v>22.413670409303595</v>
      </c>
      <c r="M680" s="1">
        <f t="shared" si="772"/>
        <v>33.437385989487581</v>
      </c>
      <c r="N680" s="1">
        <f t="shared" si="772"/>
        <v>33.500347781451232</v>
      </c>
      <c r="O680" s="1">
        <f t="shared" si="772"/>
        <v>33.598980032009955</v>
      </c>
      <c r="P680" s="1">
        <f>SUM(P681:P683)</f>
        <v>33.599526107875278</v>
      </c>
      <c r="Q680" s="1">
        <f>SUM(Q681:Q683)</f>
        <v>33.591512562035035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7.2039593632913764E-3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2.7194591640324693E-2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2.6887819545678801E-2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0.59732464318298106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10.90483718974272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17.95772519119242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18.56731372847932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29.634689422224103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29.707909817096912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29.799506158783029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29.801329950521485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29.74888532817457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2.5369748474756746E-5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2.1218262895084008E-4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3.3554918446532698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3.7453948148288156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3.745439475180119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3.7454433415724817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3.7454481597574421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3.7454530332275544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3.7454720008404685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6.9803186378913668E-2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0.10096186599545758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5.7257092083364484E-2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4.6994622781835603E-2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5.402571346948818E-2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5.274312412623787E-2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9.7155233020000092E-2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1.0430361183056068E-2</v>
      </c>
      <c r="L684" s="1">
        <f t="shared" si="779"/>
        <v>1.3152120474504064E-2</v>
      </c>
      <c r="M684" s="1">
        <f t="shared" si="779"/>
        <v>6.361899120373821E-3</v>
      </c>
      <c r="N684" s="1">
        <f t="shared" si="779"/>
        <v>5.2216247535372858E-3</v>
      </c>
      <c r="O684" s="1">
        <f t="shared" si="779"/>
        <v>6.0028570521653436E-3</v>
      </c>
      <c r="P684" s="1">
        <f>P685</f>
        <v>5.8603471251375333E-3</v>
      </c>
      <c r="Q684" s="1">
        <f>Q685</f>
        <v>1.079502589111111E-2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1.0430361183056068E-2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1.3152120474504064E-2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6.361899120373821E-3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5.2216247535372858E-3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6.0028570521653436E-3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5.8603471251375333E-3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1.079502589111111E-2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2.0231872680480417E-3</v>
      </c>
      <c r="N686" s="1">
        <f t="shared" si="781"/>
        <v>2.4942694664923568E-3</v>
      </c>
      <c r="O686" s="1">
        <f t="shared" si="781"/>
        <v>3.1213045589395267E-3</v>
      </c>
      <c r="P686" s="1">
        <f>SUM(P687:P688)</f>
        <v>2.9883521828233399E-3</v>
      </c>
      <c r="Q686" s="1">
        <f>SUM(Q687:Q688)</f>
        <v>4.2101488497686612E-3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8.9517441985772269E-4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9.1193180225454843E-4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1.2289293667125073E-3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1.0444025226636791E-3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1.8552654356868202E-3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1.128012848190319E-3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1.5823376642378083E-3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1.8923751922270196E-3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1.9439496601596608E-3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2.3548834140818412E-3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2.0231872680480417E-3</v>
      </c>
      <c r="N692" s="1">
        <f t="shared" si="790"/>
        <v>2.4942694664923568E-3</v>
      </c>
      <c r="O692" s="1">
        <f t="shared" si="790"/>
        <v>3.1213045589395267E-3</v>
      </c>
      <c r="P692" s="1">
        <f>SUM(P693:P694)</f>
        <v>2.9883521828233399E-3</v>
      </c>
      <c r="Q692" s="1">
        <f>SUM(Q693:Q694)</f>
        <v>4.2101488497686612E-3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8.9517441985772269E-4</v>
      </c>
      <c r="N693" s="1">
        <f t="shared" si="792"/>
        <v>9.1193180225454843E-4</v>
      </c>
      <c r="O693" s="1">
        <f t="shared" si="792"/>
        <v>1.2289293667125073E-3</v>
      </c>
      <c r="P693" s="1">
        <f>IFERROR(P674/P668,0)*P687</f>
        <v>1.0444025226636791E-3</v>
      </c>
      <c r="Q693" s="1">
        <f>IFERROR(Q674/Q668,0)*Q687</f>
        <v>1.8552654356868202E-3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1.128012848190319E-3</v>
      </c>
      <c r="N694" s="1">
        <f t="shared" si="793"/>
        <v>1.5823376642378083E-3</v>
      </c>
      <c r="O694" s="1">
        <f t="shared" si="793"/>
        <v>1.8923751922270196E-3</v>
      </c>
      <c r="P694" s="1">
        <f>IFERROR(P675/P669,0)*P688</f>
        <v>1.9439496601596608E-3</v>
      </c>
      <c r="Q694" s="1">
        <f>IFERROR(Q675/Q669,0)*Q688</f>
        <v>2.3548834140818412E-3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1.5860754453980483E-2</v>
      </c>
      <c r="J695" s="1">
        <f t="shared" si="794"/>
        <v>9.2494597495736353E-2</v>
      </c>
      <c r="K695" s="1">
        <f t="shared" si="794"/>
        <v>5.7737581304621963E-2</v>
      </c>
      <c r="L695" s="1">
        <f t="shared" ref="L695:O695" si="795">SUM(L696:L697)</f>
        <v>9.0735111309187627E-2</v>
      </c>
      <c r="M695" s="1">
        <f t="shared" si="795"/>
        <v>4.2850397914714158</v>
      </c>
      <c r="N695" s="1">
        <f t="shared" si="795"/>
        <v>8.9559933421320927</v>
      </c>
      <c r="O695" s="1">
        <f t="shared" si="795"/>
        <v>9.6389452182341948</v>
      </c>
      <c r="P695" s="1">
        <f>SUM(P696:P697)</f>
        <v>15.441233831081297</v>
      </c>
      <c r="Q695" s="1">
        <f>SUM(Q696:Q697)</f>
        <v>15.453532409139244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1.5860754453980483E-2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9.2494597495736353E-2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5.7737581304621963E-2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9.0735111309187627E-2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1.8567101608917154E-3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1.2833782627335881E-3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2.560535146078219E-3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1.3214467165934606E-3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4.5786168465959416E-3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4.2831830813105238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8.9547099638693588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9.6363846830881172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15.439912384364703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15.448953792292649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0.68499999999999972</v>
      </c>
      <c r="G699" s="4">
        <f t="shared" ref="G699:K699" si="797">IFERROR(G664/G681,"-")</f>
        <v>0.69399999999999951</v>
      </c>
      <c r="H699" s="4">
        <f t="shared" si="797"/>
        <v>0.7074999999999998</v>
      </c>
      <c r="I699" s="4">
        <f t="shared" si="797"/>
        <v>0.73000000000000009</v>
      </c>
      <c r="J699" s="4">
        <f t="shared" si="797"/>
        <v>0.75250000000000095</v>
      </c>
      <c r="K699" s="4">
        <f t="shared" si="797"/>
        <v>0.77500000000000047</v>
      </c>
      <c r="L699" s="4">
        <f t="shared" ref="L699:O699" si="798">IFERROR(L664/L681,"-")</f>
        <v>0.79749999999999854</v>
      </c>
      <c r="M699" s="4">
        <f t="shared" si="798"/>
        <v>0.81999999999999973</v>
      </c>
      <c r="N699" s="4">
        <f t="shared" si="798"/>
        <v>0.81999999999999906</v>
      </c>
      <c r="O699" s="4">
        <f t="shared" si="798"/>
        <v>0.81999999999999962</v>
      </c>
      <c r="P699" s="4">
        <f>IFERROR(P664/P681,"-")</f>
        <v>0.82000000000000073</v>
      </c>
      <c r="Q699" s="4">
        <f>IFERROR(Q664/Q681,"-")</f>
        <v>0.81999999999999973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0.73000000000000043</v>
      </c>
      <c r="J700" s="4">
        <f t="shared" si="800"/>
        <v>0.75249999999999961</v>
      </c>
      <c r="K700" s="4">
        <f t="shared" si="800"/>
        <v>0.77500000000000024</v>
      </c>
      <c r="L700" s="4">
        <f t="shared" ref="L700:O700" si="801">IFERROR(L665/L682,"-")</f>
        <v>0.79749999999999988</v>
      </c>
      <c r="M700" s="4">
        <f t="shared" si="801"/>
        <v>0.81999999999999984</v>
      </c>
      <c r="N700" s="4">
        <f t="shared" si="801"/>
        <v>0.81999999999999973</v>
      </c>
      <c r="O700" s="4">
        <f t="shared" si="801"/>
        <v>0.81999999999999973</v>
      </c>
      <c r="P700" s="4">
        <f>IFERROR(P665/P682,"-")</f>
        <v>0.82000000000000006</v>
      </c>
      <c r="Q700" s="4">
        <f>IFERROR(Q665/Q682,"-")</f>
        <v>0.82000000000000017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0.87</v>
      </c>
      <c r="L701" s="4">
        <f t="shared" ref="L701:O701" si="803">IFERROR(L666/SUM(L683,L685),"-")</f>
        <v>0.88474576271186434</v>
      </c>
      <c r="M701" s="4">
        <f t="shared" si="803"/>
        <v>0.90000000000000013</v>
      </c>
      <c r="N701" s="4">
        <f t="shared" si="803"/>
        <v>0.9</v>
      </c>
      <c r="O701" s="4">
        <f t="shared" si="803"/>
        <v>0.90000000000000013</v>
      </c>
      <c r="P701" s="4">
        <f>IFERROR(P666/SUM(P683,P685),"-")</f>
        <v>0.90000000000000013</v>
      </c>
      <c r="Q701" s="4">
        <f>IFERROR(Q666/SUM(Q683,Q685),"-")</f>
        <v>0.9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0.76000000000000012</v>
      </c>
      <c r="N702" s="4">
        <f t="shared" si="805"/>
        <v>0.75999999999999979</v>
      </c>
      <c r="O702" s="4">
        <f t="shared" si="805"/>
        <v>0.76000000000000023</v>
      </c>
      <c r="P702" s="4">
        <f>IFERROR(P668/P687,"-")</f>
        <v>0.76000000000000012</v>
      </c>
      <c r="Q702" s="4">
        <f>IFERROR(Q668/Q687,"-")</f>
        <v>0.7599999999999999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0.69</v>
      </c>
      <c r="N703" s="4">
        <f t="shared" si="806"/>
        <v>0.69</v>
      </c>
      <c r="O703" s="4">
        <f t="shared" si="806"/>
        <v>0.6900000000000005</v>
      </c>
      <c r="P703" s="4">
        <f>IFERROR(P669/P688,"-")</f>
        <v>0.68999999999999984</v>
      </c>
      <c r="Q703" s="4">
        <f>IFERROR(Q669/Q688,"-")</f>
        <v>0.69000000000000039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>
        <f t="shared" si="807"/>
        <v>0.59999999999999942</v>
      </c>
      <c r="J704" s="4">
        <f t="shared" si="807"/>
        <v>0.59999999999999987</v>
      </c>
      <c r="K704" s="4">
        <f t="shared" si="807"/>
        <v>0.59999999999999976</v>
      </c>
      <c r="L704" s="4">
        <f t="shared" ref="L704:O704" si="808">IFERROR(L677/L696,"-")</f>
        <v>0.60000000000000042</v>
      </c>
      <c r="M704" s="4">
        <f t="shared" si="808"/>
        <v>0.5999999999999801</v>
      </c>
      <c r="N704" s="4">
        <f t="shared" si="808"/>
        <v>0.59999999999975273</v>
      </c>
      <c r="O704" s="4">
        <f t="shared" si="808"/>
        <v>0.59999999999998654</v>
      </c>
      <c r="P704" s="4">
        <f>IFERROR(P677/P696,"-")</f>
        <v>0.59999999999997233</v>
      </c>
      <c r="Q704" s="4">
        <f>IFERROR(Q677/Q696,"-")</f>
        <v>0.5999999999999488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0.58000000000000007</v>
      </c>
      <c r="N705" s="4">
        <f t="shared" si="809"/>
        <v>0.57999999999999929</v>
      </c>
      <c r="O705" s="4">
        <f t="shared" si="809"/>
        <v>0.57999999999999985</v>
      </c>
      <c r="P705" s="4">
        <f>IFERROR(P678/P697,"-")</f>
        <v>0.57999999999999907</v>
      </c>
      <c r="Q705" s="4">
        <f>IFERROR(Q678/Q697,"-")</f>
        <v>0.57999999999999974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1.1764949294532931</v>
      </c>
      <c r="G706" s="1">
        <f>[1]Other_transformation!C$39</f>
        <v>3.0663249368498793</v>
      </c>
      <c r="H706" s="1">
        <f>[1]Other_transformation!D$39</f>
        <v>2.6159473666297131</v>
      </c>
      <c r="I706" s="1">
        <f>[1]Other_transformation!E$39</f>
        <v>2.6159275135726721</v>
      </c>
      <c r="J706" s="1">
        <f>[1]Other_transformation!F$39</f>
        <v>2.6164979117572229</v>
      </c>
      <c r="K706" s="1">
        <f>[1]Other_transformation!G$39</f>
        <v>2.8159591326545228</v>
      </c>
      <c r="L706" s="1">
        <f>[1]Other_transformation!H$39</f>
        <v>3.8126398866686086</v>
      </c>
      <c r="M706" s="1">
        <f>[1]Other_transformation!I$39</f>
        <v>7.5651895382283119</v>
      </c>
      <c r="N706" s="1">
        <f>[1]Other_transformation!J$39</f>
        <v>9.6505664487965195</v>
      </c>
      <c r="O706" s="1">
        <f>[1]Other_transformation!K$39</f>
        <v>10.149135035530266</v>
      </c>
      <c r="P706" s="1">
        <f>[1]Other_transformation!L$39</f>
        <v>10.149227531737594</v>
      </c>
      <c r="Q706" s="1">
        <f>[1]Other_transformation!M$39</f>
        <v>10.161754220400974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1.2890968302208252</v>
      </c>
      <c r="G707" s="1">
        <f>[1]Other_transformation!C$38</f>
        <v>3.359801778624814</v>
      </c>
      <c r="H707" s="1">
        <f>[1]Other_transformation!D$38</f>
        <v>2.8663187353590316</v>
      </c>
      <c r="I707" s="1">
        <f>[1]Other_transformation!E$38</f>
        <v>2.8662969821731386</v>
      </c>
      <c r="J707" s="1">
        <f>[1]Other_transformation!F$38</f>
        <v>2.8669219729599766</v>
      </c>
      <c r="K707" s="1">
        <f>[1]Other_transformation!G$38</f>
        <v>3.085473554589123</v>
      </c>
      <c r="L707" s="1">
        <f>[1]Other_transformation!H$38</f>
        <v>4.1775462601966975</v>
      </c>
      <c r="M707" s="1">
        <f>[1]Other_transformation!I$38</f>
        <v>8.2892510707901259</v>
      </c>
      <c r="N707" s="1">
        <f>[1]Other_transformation!J$38</f>
        <v>10.574218645175156</v>
      </c>
      <c r="O707" s="1">
        <f>[1]Other_transformation!K$38</f>
        <v>11.120505049575382</v>
      </c>
      <c r="P707" s="1">
        <f>[1]Other_transformation!L$38</f>
        <v>11.120606398561012</v>
      </c>
      <c r="Q707" s="1">
        <f>[1]Other_transformation!M$38</f>
        <v>11.13433201202932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0.91265054871925866</v>
      </c>
      <c r="G708" s="14">
        <f t="shared" si="810"/>
        <v>0.9126505487192591</v>
      </c>
      <c r="H708" s="14">
        <f t="shared" si="810"/>
        <v>0.9126505487192591</v>
      </c>
      <c r="I708" s="14">
        <f t="shared" si="810"/>
        <v>0.91265054871925932</v>
      </c>
      <c r="J708" s="14">
        <f t="shared" si="810"/>
        <v>0.91265054871925888</v>
      </c>
      <c r="K708" s="14">
        <f t="shared" si="810"/>
        <v>0.9126505487192581</v>
      </c>
      <c r="L708" s="14">
        <f t="shared" ref="L708:O708" si="811">L706/L707</f>
        <v>0.91265054871925999</v>
      </c>
      <c r="M708" s="14">
        <f t="shared" si="811"/>
        <v>0.91265054871925877</v>
      </c>
      <c r="N708" s="14">
        <f t="shared" si="811"/>
        <v>0.91265054871925844</v>
      </c>
      <c r="O708" s="14">
        <f t="shared" si="811"/>
        <v>0.91265054871925932</v>
      </c>
      <c r="P708" s="14">
        <f>P706/P707</f>
        <v>0.91265054871925755</v>
      </c>
      <c r="Q708" s="14">
        <f>Q706/Q707</f>
        <v>0.91265054871925932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5.9797902969432037</v>
      </c>
      <c r="G709" s="17" cm="1">
        <f t="array" ref="G709">SUMPRODUCT(("CT_CWODPLT"=[1]OUT_SyntheticFuels!$C$4:$C$1000)*1,("Var_Fout"=[1]OUT_SyntheticFuels!$B$4:$B$1000)*1,[1]OUT_SyntheticFuels!F$4:F$1000)</f>
        <v>6.9698198374402507</v>
      </c>
      <c r="H709" s="17" cm="1">
        <f t="array" ref="H709">SUMPRODUCT(("CT_CWODPLT"=[1]OUT_SyntheticFuels!$C$4:$C$1000)*1,("Var_Fout"=[1]OUT_SyntheticFuels!$B$4:$B$1000)*1,[1]OUT_SyntheticFuels!G$4:G$1000)</f>
        <v>6.4756058422083012</v>
      </c>
      <c r="I709" s="17" cm="1">
        <f t="array" ref="I709">SUMPRODUCT(("CT_CWODPLT"=[1]OUT_SyntheticFuels!$C$4:$C$1000)*1,("Var_Fout"=[1]OUT_SyntheticFuels!$B$4:$B$1000)*1,[1]OUT_SyntheticFuels!H$4:H$1000)</f>
        <v>6.8032571186787889</v>
      </c>
      <c r="J709" s="17" cm="1">
        <f t="array" ref="J709">SUMPRODUCT(("CT_CWODPLT"=[1]OUT_SyntheticFuels!$C$4:$C$1000)*1,("Var_Fout"=[1]OUT_SyntheticFuels!$B$4:$B$1000)*1,[1]OUT_SyntheticFuels!I$4:I$1000)</f>
        <v>7.0665172152091138</v>
      </c>
      <c r="K709" s="17" cm="1">
        <f t="array" ref="K709">SUMPRODUCT(("CT_CWODPLT"=[1]OUT_SyntheticFuels!$C$4:$C$1000)*1,("Var_Fout"=[1]OUT_SyntheticFuels!$B$4:$B$1000)*1,[1]OUT_SyntheticFuels!J$4:J$1000)</f>
        <v>7.316385815465229</v>
      </c>
      <c r="L709" s="17" cm="1">
        <f t="array" ref="L709">SUMPRODUCT(("CT_CWODPLT"=[1]OUT_SyntheticFuels!$C$4:$C$1000)*1,("Var_Fout"=[1]OUT_SyntheticFuels!$B$4:$B$1000)*1,[1]OUT_SyntheticFuels!K$4:K$1000)</f>
        <v>7.3704747510702084</v>
      </c>
      <c r="M709" s="17" cm="1">
        <f t="array" ref="M709">SUMPRODUCT(("CT_CWODPLT"=[1]OUT_SyntheticFuels!$C$4:$C$1000)*1,("Var_Fout"=[1]OUT_SyntheticFuels!$B$4:$B$1000)*1,[1]OUT_SyntheticFuels!L$4:L$1000)</f>
        <v>8.4429462420904287</v>
      </c>
      <c r="N709" s="17" cm="1">
        <f t="array" ref="N709">SUMPRODUCT(("CT_CWODPLT"=[1]OUT_SyntheticFuels!$C$4:$C$1000)*1,("Var_Fout"=[1]OUT_SyntheticFuels!$B$4:$B$1000)*1,[1]OUT_SyntheticFuels!M$4:M$1000)</f>
        <v>7.5289054742911636</v>
      </c>
      <c r="O709" s="17" cm="1">
        <f t="array" ref="O709">SUMPRODUCT(("CT_CWODPLT"=[1]OUT_SyntheticFuels!$C$4:$C$1000)*1,("Var_Fout"=[1]OUT_SyntheticFuels!$B$4:$B$1000)*1,[1]OUT_SyntheticFuels!N$4:N$1000)</f>
        <v>7.6196308655184826</v>
      </c>
      <c r="P709" s="17" cm="1">
        <f t="array" ref="P709">SUMPRODUCT(("CT_CWODPLT"=[1]OUT_SyntheticFuels!$C$4:$C$1000)*1,("Var_Fout"=[1]OUT_SyntheticFuels!$B$4:$B$1000)*1,[1]OUT_SyntheticFuels!O$4:O$1000)</f>
        <v>7.6186574413501766</v>
      </c>
      <c r="Q709" s="17" cm="1">
        <f t="array" ref="Q709">SUMPRODUCT(("CT_CWODPLT"=[1]OUT_SyntheticFuels!$C$4:$C$1000)*1,("Var_Fout"=[1]OUT_SyntheticFuels!$B$4:$B$1000)*1,[1]OUT_SyntheticFuels!P$4:P$1000)</f>
        <v>7.6192064496758469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5.9797902969432037</v>
      </c>
      <c r="G710" s="18">
        <f t="shared" ref="G710:K710" si="812">G709</f>
        <v>6.9698198374402507</v>
      </c>
      <c r="H710" s="18">
        <f t="shared" si="812"/>
        <v>6.4756058422083012</v>
      </c>
      <c r="I710" s="18">
        <f t="shared" si="812"/>
        <v>6.8032571186787889</v>
      </c>
      <c r="J710" s="18">
        <f t="shared" si="812"/>
        <v>7.0665172152091138</v>
      </c>
      <c r="K710" s="18">
        <f t="shared" si="812"/>
        <v>7.316385815465229</v>
      </c>
      <c r="L710" s="18">
        <f t="shared" ref="L710:O710" si="813">L709</f>
        <v>7.3704747510702084</v>
      </c>
      <c r="M710" s="18">
        <f t="shared" si="813"/>
        <v>8.4429462420904287</v>
      </c>
      <c r="N710" s="18">
        <f t="shared" si="813"/>
        <v>7.5289054742911636</v>
      </c>
      <c r="O710" s="18">
        <f t="shared" si="813"/>
        <v>7.6196308655184826</v>
      </c>
      <c r="P710" s="18">
        <f>P709</f>
        <v>7.6186574413501766</v>
      </c>
      <c r="Q710" s="18">
        <f>Q709</f>
        <v>7.6192064496758469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7.1187979725514348</v>
      </c>
      <c r="G711" s="17" cm="1">
        <f t="array" ref="G711">SUMPRODUCT(("CT_CWODPLT"=[1]OUT_SyntheticFuels!$C$4:$C$1000)*1,("Var_Fin"=[1]OUT_SyntheticFuels!$B$4:$B$1000)*1,[1]OUT_SyntheticFuels!F$4:F$1000)</f>
        <v>8.2974045683812516</v>
      </c>
      <c r="H711" s="17" cm="1">
        <f t="array" ref="H711">SUMPRODUCT(("CT_CWODPLT"=[1]OUT_SyntheticFuels!$C$4:$C$1000)*1,("Var_Fin"=[1]OUT_SyntheticFuels!$B$4:$B$1000)*1,[1]OUT_SyntheticFuels!G$4:G$1000)</f>
        <v>7.7090545740574878</v>
      </c>
      <c r="I711" s="17" cm="1">
        <f t="array" ref="I711">SUMPRODUCT(("CT_CWODPLT"=[1]OUT_SyntheticFuels!$C$4:$C$1000)*1,("Var_Fin"=[1]OUT_SyntheticFuels!$B$4:$B$1000)*1,[1]OUT_SyntheticFuels!H$4:H$1000)</f>
        <v>8.0991156174747481</v>
      </c>
      <c r="J711" s="17" cm="1">
        <f t="array" ref="J711">SUMPRODUCT(("CT_CWODPLT"=[1]OUT_SyntheticFuels!$C$4:$C$1000)*1,("Var_Fin"=[1]OUT_SyntheticFuels!$B$4:$B$1000)*1,[1]OUT_SyntheticFuels!I$4:I$1000)</f>
        <v>8.4125204942965706</v>
      </c>
      <c r="K711" s="17" cm="1">
        <f t="array" ref="K711">SUMPRODUCT(("CT_CWODPLT"=[1]OUT_SyntheticFuels!$C$4:$C$1000)*1,("Var_Fin"=[1]OUT_SyntheticFuels!$B$4:$B$1000)*1,[1]OUT_SyntheticFuels!J$4:J$1000)</f>
        <v>8.7099831136490771</v>
      </c>
      <c r="L711" s="17" cm="1">
        <f t="array" ref="L711">SUMPRODUCT(("CT_CWODPLT"=[1]OUT_SyntheticFuels!$C$4:$C$1000)*1,("Var_Fin"=[1]OUT_SyntheticFuels!$B$4:$B$1000)*1,[1]OUT_SyntheticFuels!K$4:K$1000)</f>
        <v>8.7743747036550133</v>
      </c>
      <c r="M711" s="17" cm="1">
        <f t="array" ref="M711">SUMPRODUCT(("CT_CWODPLT"=[1]OUT_SyntheticFuels!$C$4:$C$1000)*1,("Var_Fin"=[1]OUT_SyntheticFuels!$B$4:$B$1000)*1,[1]OUT_SyntheticFuels!L$4:L$1000)</f>
        <v>10.051126478679091</v>
      </c>
      <c r="N711" s="17" cm="1">
        <f t="array" ref="N711">SUMPRODUCT(("CT_CWODPLT"=[1]OUT_SyntheticFuels!$C$4:$C$1000)*1,("Var_Fin"=[1]OUT_SyntheticFuels!$B$4:$B$1000)*1,[1]OUT_SyntheticFuels!M$4:M$1000)</f>
        <v>8.962982707489477</v>
      </c>
      <c r="O711" s="17" cm="1">
        <f t="array" ref="O711">SUMPRODUCT(("CT_CWODPLT"=[1]OUT_SyntheticFuels!$C$4:$C$1000)*1,("Var_Fin"=[1]OUT_SyntheticFuels!$B$4:$B$1000)*1,[1]OUT_SyntheticFuels!N$4:N$1000)</f>
        <v>9.0709891256172455</v>
      </c>
      <c r="P711" s="17" cm="1">
        <f t="array" ref="P711">SUMPRODUCT(("CT_CWODPLT"=[1]OUT_SyntheticFuels!$C$4:$C$1000)*1,("Var_Fin"=[1]OUT_SyntheticFuels!$B$4:$B$1000)*1,[1]OUT_SyntheticFuels!O$4:O$1000)</f>
        <v>9.0698302873216381</v>
      </c>
      <c r="Q711" s="17" cm="1">
        <f t="array" ref="Q711">SUMPRODUCT(("CT_CWODPLT"=[1]OUT_SyntheticFuels!$C$4:$C$1000)*1,("Var_Fin"=[1]OUT_SyntheticFuels!$B$4:$B$1000)*1,[1]OUT_SyntheticFuels!P$4:P$1000)</f>
        <v>9.0704838686617286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7.1187979725514348</v>
      </c>
      <c r="G712" s="18">
        <f t="shared" si="814"/>
        <v>8.2974045683812516</v>
      </c>
      <c r="H712" s="18">
        <f t="shared" si="814"/>
        <v>7.7090545740574878</v>
      </c>
      <c r="I712" s="18">
        <f t="shared" si="814"/>
        <v>8.0991156174747481</v>
      </c>
      <c r="J712" s="18">
        <f t="shared" si="814"/>
        <v>8.4125204942965706</v>
      </c>
      <c r="K712" s="18">
        <f t="shared" si="814"/>
        <v>8.7099831136490771</v>
      </c>
      <c r="L712" s="18">
        <f t="shared" ref="L712:O712" si="815">L711</f>
        <v>8.7743747036550133</v>
      </c>
      <c r="M712" s="18">
        <f t="shared" si="815"/>
        <v>10.051126478679091</v>
      </c>
      <c r="N712" s="18">
        <f t="shared" si="815"/>
        <v>8.962982707489477</v>
      </c>
      <c r="O712" s="18">
        <f t="shared" si="815"/>
        <v>9.0709891256172455</v>
      </c>
      <c r="P712" s="18">
        <f>P711</f>
        <v>9.0698302873216381</v>
      </c>
      <c r="Q712" s="18">
        <f>Q711</f>
        <v>9.0704838686617286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0.83999999999999975</v>
      </c>
      <c r="G713" s="14">
        <f t="shared" si="816"/>
        <v>0.84</v>
      </c>
      <c r="H713" s="14">
        <f t="shared" si="816"/>
        <v>0.84000000000000152</v>
      </c>
      <c r="I713" s="14">
        <f t="shared" si="816"/>
        <v>0.84000000000000008</v>
      </c>
      <c r="J713" s="14">
        <f t="shared" si="816"/>
        <v>0.8399999999999993</v>
      </c>
      <c r="K713" s="14">
        <f t="shared" si="816"/>
        <v>0.84000000000000052</v>
      </c>
      <c r="L713" s="14">
        <f t="shared" ref="L713:O713" si="817">IFERROR(L709/L711,"-")</f>
        <v>0.83999999999999975</v>
      </c>
      <c r="M713" s="14">
        <f t="shared" si="817"/>
        <v>0.83999999999999919</v>
      </c>
      <c r="N713" s="14">
        <f t="shared" si="817"/>
        <v>0.8400000000000003</v>
      </c>
      <c r="O713" s="14">
        <f t="shared" si="817"/>
        <v>0.83999999999999964</v>
      </c>
      <c r="P713" s="14">
        <f>IFERROR(P709/P711,"-")</f>
        <v>0.84000000000000008</v>
      </c>
      <c r="Q713" s="14">
        <f>IFERROR(Q709/Q711,"-")</f>
        <v>0.83999999999999941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4.9343873831385379</v>
      </c>
      <c r="L714" s="17">
        <f t="shared" ref="L714:O714" si="819">L715+L717</f>
        <v>6.6587726425366718</v>
      </c>
      <c r="M714" s="17">
        <f t="shared" si="819"/>
        <v>12.842385993409115</v>
      </c>
      <c r="N714" s="17">
        <f t="shared" si="819"/>
        <v>11.281724712801552</v>
      </c>
      <c r="O714" s="17">
        <f t="shared" si="819"/>
        <v>10.9303515032802</v>
      </c>
      <c r="P714" s="17">
        <f>P715+P717</f>
        <v>11.883831616349672</v>
      </c>
      <c r="Q714" s="17">
        <f>Q715+Q717</f>
        <v>11.956335485631207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1.4579681443380843</v>
      </c>
      <c r="L715" s="18">
        <f t="shared" si="820"/>
        <v>4.5388219436835842</v>
      </c>
      <c r="M715" s="18">
        <f t="shared" si="820"/>
        <v>12.197962656050272</v>
      </c>
      <c r="N715" s="18">
        <f t="shared" si="820"/>
        <v>10.823326339647574</v>
      </c>
      <c r="O715" s="18">
        <f t="shared" si="820"/>
        <v>10.362837463720606</v>
      </c>
      <c r="P715" s="18">
        <f>P716</f>
        <v>11.525842639141038</v>
      </c>
      <c r="Q715" s="18">
        <f>Q716</f>
        <v>11.650457887960121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1.4579681443380843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4.5388219436835842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12.197962656050272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10.823326339647574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10.362837463720606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11.525842639141038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11.650457887960121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3.4764192388004536</v>
      </c>
      <c r="L717" s="18">
        <f t="shared" ref="L717:O717" si="823">SUM(L718:L720)</f>
        <v>2.1199506988530881</v>
      </c>
      <c r="M717" s="18">
        <f t="shared" si="823"/>
        <v>0.6444233373588435</v>
      </c>
      <c r="N717" s="18">
        <f t="shared" si="823"/>
        <v>0.45839837315397752</v>
      </c>
      <c r="O717" s="18">
        <f t="shared" si="823"/>
        <v>0.56751403955959301</v>
      </c>
      <c r="P717" s="18">
        <f>SUM(P718:P720)</f>
        <v>0.35798897720863404</v>
      </c>
      <c r="Q717" s="18">
        <f>SUM(Q718:Q720)</f>
        <v>0.30587759767108613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0.91827294889246858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0.76594123748361531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0.14624554833337317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0.25525834529212765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0.28701042031398444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0.12952723978054678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0.10153916522250946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2.1869158916343299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1.0406849822515738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0.49817630413389824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0.20219216713903057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0.27888133277674093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0.22753949132615614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0.20271026933534025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0.37123039827365495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0.31332447911789879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1.4848915721082024E-6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9.4786072281933436E-4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1.6222864688676523E-3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9.2224610193106249E-4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1.628163113236413E-3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7.2437941143862314</v>
      </c>
      <c r="L721" s="17">
        <f t="shared" si="825"/>
        <v>9.2438241050000034</v>
      </c>
      <c r="M721" s="17">
        <f t="shared" si="825"/>
        <v>16.805336493787127</v>
      </c>
      <c r="N721" s="17">
        <f t="shared" si="825"/>
        <v>14.786848764580865</v>
      </c>
      <c r="O721" s="17">
        <f t="shared" si="825"/>
        <v>14.354257078799922</v>
      </c>
      <c r="P721" s="17">
        <f>P722</f>
        <v>15.518586878788579</v>
      </c>
      <c r="Q721" s="17">
        <f>Q722</f>
        <v>15.597925592636248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7.2437941143862314</v>
      </c>
      <c r="L722" s="18">
        <f t="shared" ref="L722:O722" si="828">SUM(L723,L725)</f>
        <v>9.2438241050000034</v>
      </c>
      <c r="M722" s="18">
        <f t="shared" si="828"/>
        <v>16.805336493787127</v>
      </c>
      <c r="N722" s="18">
        <f t="shared" si="828"/>
        <v>14.786848764580865</v>
      </c>
      <c r="O722" s="18">
        <f t="shared" si="828"/>
        <v>14.354257078799922</v>
      </c>
      <c r="P722" s="18">
        <f>SUM(P723,P725)</f>
        <v>15.518586878788579</v>
      </c>
      <c r="Q722" s="18">
        <f>SUM(Q723,Q725)</f>
        <v>15.597925592636248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1.8934651225169961</v>
      </c>
      <c r="L723" s="18">
        <f t="shared" si="830"/>
        <v>5.8945739528358416</v>
      </c>
      <c r="M723" s="18">
        <f t="shared" si="830"/>
        <v>15.841509942922455</v>
      </c>
      <c r="N723" s="18">
        <f t="shared" si="830"/>
        <v>14.056267973568303</v>
      </c>
      <c r="O723" s="18">
        <f t="shared" si="830"/>
        <v>13.458230472364436</v>
      </c>
      <c r="P723" s="18">
        <f>P724</f>
        <v>14.968626804079278</v>
      </c>
      <c r="Q723" s="18">
        <f>Q724</f>
        <v>15.130464789558614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1.8934651225169961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5.8945739528358416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15.841509942922455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14.056267973568303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13.458230472364436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14.968626804079278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15.130464789558614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5.3503289918692349</v>
      </c>
      <c r="L725" s="18">
        <f t="shared" ref="L725:O725" si="832">SUM(L726:L728)</f>
        <v>3.3492501521641613</v>
      </c>
      <c r="M725" s="18">
        <f t="shared" si="832"/>
        <v>0.96382655086467095</v>
      </c>
      <c r="N725" s="18">
        <f t="shared" si="832"/>
        <v>0.73058079101256201</v>
      </c>
      <c r="O725" s="18">
        <f t="shared" si="832"/>
        <v>0.8960266064354856</v>
      </c>
      <c r="P725" s="18">
        <f>SUM(P726:P728)</f>
        <v>0.54996007470930108</v>
      </c>
      <c r="Q725" s="18">
        <f>SUM(Q726:Q728)</f>
        <v>0.46746080307763399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1.5852813909101684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1.3218333881162689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0.252143556269803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0.44010059533125329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0.49482775741564683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0.22331364442526322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0.1750675262457056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3.1241655594776176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1.4866928317879624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0.71168043447699814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0.28884595305575816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0.39840190396677289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0.32505641618022346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0.28958609905048632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0.64088204148144889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0.54072393225992998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2.5601178698098082E-6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1.6342426255505638E-3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2.7969450530657691E-3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1.5900141038144022E-3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2.8071777814420718E-3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0.76999999999999857</v>
      </c>
      <c r="L730" s="14">
        <f t="shared" ref="L730:O730" si="835">IFERROR(L716/L724,"-")</f>
        <v>0.76999999999999769</v>
      </c>
      <c r="M730" s="14">
        <f t="shared" si="835"/>
        <v>0.76999999999999891</v>
      </c>
      <c r="N730" s="14">
        <f t="shared" si="835"/>
        <v>0.76999999999999857</v>
      </c>
      <c r="O730" s="14">
        <f t="shared" si="835"/>
        <v>0.76999999999999924</v>
      </c>
      <c r="P730" s="14">
        <f>IFERROR(P716/P724,"-")</f>
        <v>0.76999999999999957</v>
      </c>
      <c r="Q730" s="14">
        <f>IFERROR(Q716/Q724,"-")</f>
        <v>0.76999999999999924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0.57924918197977093</v>
      </c>
      <c r="L731" s="16">
        <f t="shared" ref="L731:O731" si="838">IFERROR(L718/L726,"-")</f>
        <v>0.5794536924015441</v>
      </c>
      <c r="M731" s="16">
        <f t="shared" si="838"/>
        <v>0.5800090650616706</v>
      </c>
      <c r="N731" s="16">
        <f t="shared" si="838"/>
        <v>0.58000000000000174</v>
      </c>
      <c r="O731" s="16">
        <f t="shared" si="838"/>
        <v>0.58002085778890655</v>
      </c>
      <c r="P731" s="16">
        <f t="shared" ref="P731:Q733" si="839">IFERROR(P718/P726,"-")</f>
        <v>0.58002384992599898</v>
      </c>
      <c r="Q731" s="16">
        <f t="shared" si="839"/>
        <v>0.58000000000000118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0.69999999999999918</v>
      </c>
      <c r="L732" s="16">
        <f t="shared" ref="L732:O732" si="841">IFERROR(L719/L727,"-")</f>
        <v>0.70000000000000007</v>
      </c>
      <c r="M732" s="16">
        <f t="shared" si="841"/>
        <v>0.6999999999999994</v>
      </c>
      <c r="N732" s="16">
        <f t="shared" si="841"/>
        <v>0.69999999999999951</v>
      </c>
      <c r="O732" s="16">
        <f t="shared" si="841"/>
        <v>0.69999999999999973</v>
      </c>
      <c r="P732" s="16">
        <f t="shared" si="839"/>
        <v>0.69999999999999918</v>
      </c>
      <c r="Q732" s="16">
        <f t="shared" si="839"/>
        <v>0.6999999999999994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0.57924918197977104</v>
      </c>
      <c r="L733" s="16">
        <f t="shared" ref="L733:O733" si="843">IFERROR(L720/L728,"-")</f>
        <v>0.57945369240154398</v>
      </c>
      <c r="M733" s="16">
        <f t="shared" si="843"/>
        <v>0.58000906505860039</v>
      </c>
      <c r="N733" s="16">
        <f t="shared" si="843"/>
        <v>0.58000000000000451</v>
      </c>
      <c r="O733" s="16">
        <f t="shared" si="843"/>
        <v>0.58002085778890877</v>
      </c>
      <c r="P733" s="16">
        <f t="shared" si="839"/>
        <v>0.58002384992599643</v>
      </c>
      <c r="Q733" s="16">
        <f t="shared" si="839"/>
        <v>0.58000000000000407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0.3382669083079789</v>
      </c>
      <c r="L734" s="17">
        <f t="shared" si="848"/>
        <v>0.41197687123239435</v>
      </c>
      <c r="M734" s="17">
        <f t="shared" si="848"/>
        <v>0.7354502450384226</v>
      </c>
      <c r="N734" s="17">
        <f t="shared" si="848"/>
        <v>0.64413730239187994</v>
      </c>
      <c r="O734" s="17">
        <f t="shared" si="848"/>
        <v>0.62620149191352048</v>
      </c>
      <c r="P734" s="17">
        <f>P735</f>
        <v>0.67641149344612983</v>
      </c>
      <c r="Q734" s="17">
        <f>Q735</f>
        <v>0.67960800792490883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0.3382669083079789</v>
      </c>
      <c r="L735" s="18">
        <f t="shared" ref="L735:O735" si="854">SUM(L739,L741)</f>
        <v>0.41197687123239435</v>
      </c>
      <c r="M735" s="18">
        <f t="shared" si="854"/>
        <v>0.7354502450384226</v>
      </c>
      <c r="N735" s="18">
        <f t="shared" si="854"/>
        <v>0.64413730239187994</v>
      </c>
      <c r="O735" s="18">
        <f t="shared" si="854"/>
        <v>0.62620149191352048</v>
      </c>
      <c r="P735" s="18">
        <f>SUM(P739,P741)</f>
        <v>0.67641149344612983</v>
      </c>
      <c r="Q735" s="18">
        <f>SUM(Q739,Q741)</f>
        <v>0.67960800792490883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0.30423106915941311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0.29294602761370714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0.52401958241761437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0.38488307481346112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0.38671661739053043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0.3874474045407677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3.4031458276244785E-2</v>
      </c>
      <c r="L737" s="18">
        <f t="shared" ref="L737:O737" si="856">L735-L736-L738</f>
        <v>0.11668748638752449</v>
      </c>
      <c r="M737" s="18">
        <f t="shared" si="856"/>
        <v>0.18446353885721162</v>
      </c>
      <c r="N737" s="18">
        <f t="shared" si="856"/>
        <v>0.13878153793750544</v>
      </c>
      <c r="O737" s="18">
        <f t="shared" si="856"/>
        <v>0.12372697080522099</v>
      </c>
      <c r="P737" s="18">
        <f>P735-P736-P738</f>
        <v>0.12378017594638371</v>
      </c>
      <c r="Q737" s="18">
        <f>Q735-Q736-Q738</f>
        <v>0.67960800792490883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4.380872321001316E-6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2.3433572311627243E-3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2.6967123763596609E-2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0.12047268964091337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0.11575790371776906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0.16518391295897841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8.2229403340667986E-2</v>
      </c>
      <c r="L739" s="18">
        <f t="shared" si="861"/>
        <v>0.25598955762375436</v>
      </c>
      <c r="M739" s="18">
        <f t="shared" si="861"/>
        <v>0.68796509380123538</v>
      </c>
      <c r="N739" s="18">
        <f t="shared" si="861"/>
        <v>0.61043560555612386</v>
      </c>
      <c r="O739" s="18">
        <f t="shared" si="861"/>
        <v>0.58446403295384208</v>
      </c>
      <c r="P739" s="18">
        <f>P740</f>
        <v>0.6500575248475543</v>
      </c>
      <c r="Q739" s="18">
        <f>Q740</f>
        <v>0.65708582488095058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8.2229403340667986E-2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0.25598955762375436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0.68796509380123538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0.61043560555612386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0.58446403295384208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0.6500575248475543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0.65708582488095058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0.25603750496731092</v>
      </c>
      <c r="L741" s="18">
        <f t="shared" ref="L741:O741" si="869">SUM(L742:L744)</f>
        <v>0.15598731360863999</v>
      </c>
      <c r="M741" s="18">
        <f t="shared" si="869"/>
        <v>4.7485151237187224E-2</v>
      </c>
      <c r="N741" s="18">
        <f t="shared" si="869"/>
        <v>3.3701696835756065E-2</v>
      </c>
      <c r="O741" s="18">
        <f t="shared" si="869"/>
        <v>4.173745895967837E-2</v>
      </c>
      <c r="P741" s="18">
        <f>SUM(P742:P744)</f>
        <v>2.6353968598575521E-2</v>
      </c>
      <c r="Q741" s="18">
        <f>SUM(Q742:Q744)</f>
        <v>2.2522183043958269E-2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6.7396653053154912E-2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5.6196424662375191E-2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1.0719631151254416E-2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1.8710436709912959E-2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2.1037107278768834E-2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9.4939562790956472E-3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7.4428208108099393E-3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0.16139439280261367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7.6802551690166074E-2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3.6765411245081689E-2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1.4921781934860448E-2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2.05814423589235E-2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1.6792414459870307E-2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1.4960017876948102E-2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2.7246459111542318E-2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2.2988337256098723E-2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1.0884085111656505E-7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6.9478190982658061E-5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1.1890932198603543E-4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6.7597859609564923E-5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1.1934435620022943E-4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7.3955621079834583E-2</v>
      </c>
      <c r="L745" s="18">
        <f t="shared" ref="L745:O745" si="871">IFERROR(L$736/L$735,0)*L739</f>
        <v>0.18202750992340747</v>
      </c>
      <c r="M745" s="18">
        <f t="shared" si="871"/>
        <v>0.49018568367297782</v>
      </c>
      <c r="N745" s="18">
        <f t="shared" si="871"/>
        <v>0.36474573350996764</v>
      </c>
      <c r="O745" s="18">
        <f t="shared" si="871"/>
        <v>0.36094125729350918</v>
      </c>
      <c r="P745" s="18">
        <f t="shared" ref="P745:Q750" si="872">IFERROR(P$736/P$735,0)*P739</f>
        <v>0.37235189414243619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7.3955621079834583E-2</v>
      </c>
      <c r="L746" s="18">
        <f t="shared" ref="L746:O746" si="874">IFERROR(L$736/L$735,0)*L740</f>
        <v>0.18202750992340747</v>
      </c>
      <c r="M746" s="18">
        <f t="shared" si="874"/>
        <v>0.49018568367297782</v>
      </c>
      <c r="N746" s="18">
        <f t="shared" si="874"/>
        <v>0.36474573350996764</v>
      </c>
      <c r="O746" s="18">
        <f t="shared" si="874"/>
        <v>0.36094125729350918</v>
      </c>
      <c r="P746" s="18">
        <f t="shared" si="872"/>
        <v>0.37235189414243619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0.23027544807957853</v>
      </c>
      <c r="L747" s="18">
        <f t="shared" ref="L747:O747" si="878">IFERROR(L$736/L$735,0)*L741</f>
        <v>0.11091851769029969</v>
      </c>
      <c r="M747" s="18">
        <f t="shared" si="878"/>
        <v>3.3833898744636527E-2</v>
      </c>
      <c r="N747" s="18">
        <f t="shared" si="878"/>
        <v>2.0137341303493504E-2</v>
      </c>
      <c r="O747" s="18">
        <f t="shared" si="878"/>
        <v>2.5775360097021211E-2</v>
      </c>
      <c r="P747" s="18">
        <f t="shared" si="872"/>
        <v>1.509551039833148E-2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6.0615316817981803E-2</v>
      </c>
      <c r="L748" s="18">
        <f t="shared" ref="L748:O748" si="880">IFERROR(L$736/L$735,0)*L742</f>
        <v>3.9959814544174597E-2</v>
      </c>
      <c r="M748" s="18">
        <f t="shared" si="880"/>
        <v>7.6379016492920211E-3</v>
      </c>
      <c r="N748" s="18">
        <f t="shared" si="880"/>
        <v>1.1179806518382344E-2</v>
      </c>
      <c r="O748" s="18">
        <f t="shared" si="880"/>
        <v>1.2991663340927814E-2</v>
      </c>
      <c r="P748" s="18">
        <f t="shared" si="872"/>
        <v>5.4381227326854784E-3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0.14515516437679063</v>
      </c>
      <c r="L749" s="18">
        <f t="shared" ref="L749:O749" si="882">IFERROR(L$736/L$735,0)*L743</f>
        <v>5.4612295008034502E-2</v>
      </c>
      <c r="M749" s="18">
        <f t="shared" si="882"/>
        <v>2.6195919544568312E-2</v>
      </c>
      <c r="N749" s="18">
        <f t="shared" si="882"/>
        <v>8.9160203755612299E-3</v>
      </c>
      <c r="O749" s="18">
        <f t="shared" si="882"/>
        <v>1.2710263186597856E-2</v>
      </c>
      <c r="P749" s="18">
        <f t="shared" si="872"/>
        <v>9.61866772148183E-3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2.4504966884806065E-2</v>
      </c>
      <c r="L750" s="18">
        <f t="shared" ref="L750:O750" si="884">IFERROR(L$736/L$735,0)*L744</f>
        <v>1.6346408138090587E-2</v>
      </c>
      <c r="M750" s="18">
        <f t="shared" si="884"/>
        <v>7.7550776190305644E-8</v>
      </c>
      <c r="N750" s="18">
        <f t="shared" si="884"/>
        <v>4.1514409549928004E-5</v>
      </c>
      <c r="O750" s="18">
        <f t="shared" si="884"/>
        <v>7.3433569495537953E-5</v>
      </c>
      <c r="P750" s="18">
        <f t="shared" si="872"/>
        <v>3.8719944164170193E-5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8.2727173132780222E-3</v>
      </c>
      <c r="L751" s="18">
        <f t="shared" ref="L751:O751" si="886">IFERROR(L$737/L$735,0)*L739</f>
        <v>7.250595872339706E-2</v>
      </c>
      <c r="M751" s="18">
        <f t="shared" si="886"/>
        <v>0.17255344827056177</v>
      </c>
      <c r="N751" s="18">
        <f t="shared" si="886"/>
        <v>0.13152039454369482</v>
      </c>
      <c r="O751" s="18">
        <f t="shared" si="886"/>
        <v>0.11548034502601988</v>
      </c>
      <c r="P751" s="18">
        <f t="shared" ref="P751:Q756" si="887">IFERROR(P$737/P$735,0)*P739</f>
        <v>0.11895752153908253</v>
      </c>
      <c r="Q751" s="18">
        <f t="shared" si="887"/>
        <v>0.65708582488095058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8.2727173132780222E-3</v>
      </c>
      <c r="L752" s="18">
        <f t="shared" ref="L752:O752" si="889">IFERROR(L$737/L$735,0)*L740</f>
        <v>7.250595872339706E-2</v>
      </c>
      <c r="M752" s="18">
        <f t="shared" si="889"/>
        <v>0.17255344827056177</v>
      </c>
      <c r="N752" s="18">
        <f t="shared" si="889"/>
        <v>0.13152039454369482</v>
      </c>
      <c r="O752" s="18">
        <f t="shared" si="889"/>
        <v>0.11548034502601988</v>
      </c>
      <c r="P752" s="18">
        <f t="shared" si="887"/>
        <v>0.11895752153908253</v>
      </c>
      <c r="Q752" s="18">
        <f t="shared" si="887"/>
        <v>0.65708582488095058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2.5758740962966764E-2</v>
      </c>
      <c r="L753" s="18">
        <f t="shared" ref="L753:O753" si="893">IFERROR(L$737/L$735,0)*L741</f>
        <v>4.4181527664127425E-2</v>
      </c>
      <c r="M753" s="18">
        <f t="shared" si="893"/>
        <v>1.1910090586649869E-2</v>
      </c>
      <c r="N753" s="18">
        <f t="shared" si="893"/>
        <v>7.261143393810612E-3</v>
      </c>
      <c r="O753" s="18">
        <f t="shared" si="893"/>
        <v>8.2466257792011121E-3</v>
      </c>
      <c r="P753" s="18">
        <f t="shared" si="887"/>
        <v>4.8226544073011772E-3</v>
      </c>
      <c r="Q753" s="18">
        <f t="shared" si="887"/>
        <v>2.2522183043958269E-2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6.7804633855841059E-3</v>
      </c>
      <c r="L754" s="18">
        <f t="shared" ref="L754:O754" si="895">IFERROR(L$737/L$735,0)*L742</f>
        <v>1.5916960382272138E-2</v>
      </c>
      <c r="M754" s="18">
        <f t="shared" si="895"/>
        <v>2.6886673989769214E-3</v>
      </c>
      <c r="N754" s="18">
        <f t="shared" si="895"/>
        <v>4.0312262190714161E-3</v>
      </c>
      <c r="O754" s="18">
        <f t="shared" si="895"/>
        <v>4.1565815344080858E-3</v>
      </c>
      <c r="P754" s="18">
        <f t="shared" si="887"/>
        <v>1.7373501042488198E-3</v>
      </c>
      <c r="Q754" s="18">
        <f t="shared" si="887"/>
        <v>7.4428208108099393E-3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1.6237138217733413E-2</v>
      </c>
      <c r="L755" s="18">
        <f t="shared" ref="L755:O755" si="897">IFERROR(L$737/L$735,0)*L743</f>
        <v>2.1753397655709737E-2</v>
      </c>
      <c r="M755" s="18">
        <f t="shared" si="897"/>
        <v>9.2213958885202108E-3</v>
      </c>
      <c r="N755" s="18">
        <f t="shared" si="897"/>
        <v>3.2149478659258659E-3</v>
      </c>
      <c r="O755" s="18">
        <f t="shared" si="897"/>
        <v>4.0665497459778334E-3</v>
      </c>
      <c r="P755" s="18">
        <f t="shared" si="887"/>
        <v>3.0729342072790843E-3</v>
      </c>
      <c r="Q755" s="18">
        <f t="shared" si="887"/>
        <v>1.4960017876948102E-2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2.7411393596492415E-3</v>
      </c>
      <c r="L756" s="18">
        <f t="shared" ref="L756:O756" si="899">IFERROR(L$737/L$735,0)*L744</f>
        <v>6.5111696261455484E-3</v>
      </c>
      <c r="M756" s="18">
        <f t="shared" si="899"/>
        <v>2.7299152736217497E-8</v>
      </c>
      <c r="N756" s="18">
        <f t="shared" si="899"/>
        <v>1.4969308813329424E-5</v>
      </c>
      <c r="O756" s="18">
        <f t="shared" si="899"/>
        <v>2.3494498815193851E-5</v>
      </c>
      <c r="P756" s="18">
        <f t="shared" si="887"/>
        <v>1.2370095773272471E-5</v>
      </c>
      <c r="Q756" s="18">
        <f t="shared" si="887"/>
        <v>1.1934435620022943E-4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1.0649475553771999E-6</v>
      </c>
      <c r="L757" s="18">
        <f t="shared" ref="L757:O757" si="901">IFERROR(L$738/L$735,0)*L739</f>
        <v>1.4560889769498367E-3</v>
      </c>
      <c r="M757" s="18">
        <f t="shared" si="901"/>
        <v>2.5225961857695781E-2</v>
      </c>
      <c r="N757" s="18">
        <f t="shared" si="901"/>
        <v>0.11416947750246143</v>
      </c>
      <c r="O757" s="18">
        <f t="shared" si="901"/>
        <v>0.10804243063431301</v>
      </c>
      <c r="P757" s="18">
        <f t="shared" ref="P757:Q762" si="902">IFERROR(P$738/P$735,0)*P739</f>
        <v>0.15874810916603554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1.0649475553771999E-6</v>
      </c>
      <c r="L758" s="18">
        <f t="shared" ref="L758:O758" si="904">IFERROR(L$738/L$735,0)*L740</f>
        <v>1.4560889769498367E-3</v>
      </c>
      <c r="M758" s="18">
        <f t="shared" si="904"/>
        <v>2.5225961857695781E-2</v>
      </c>
      <c r="N758" s="18">
        <f t="shared" si="904"/>
        <v>0.11416947750246143</v>
      </c>
      <c r="O758" s="18">
        <f t="shared" si="904"/>
        <v>0.10804243063431301</v>
      </c>
      <c r="P758" s="18">
        <f t="shared" si="902"/>
        <v>0.15874810916603554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3.3159247656241161E-6</v>
      </c>
      <c r="L759" s="18">
        <f t="shared" ref="L759:O759" si="908">IFERROR(L$738/L$735,0)*L741</f>
        <v>8.872682542128877E-4</v>
      </c>
      <c r="M759" s="18">
        <f t="shared" si="908"/>
        <v>1.7411619059008276E-3</v>
      </c>
      <c r="N759" s="18">
        <f t="shared" si="908"/>
        <v>6.3032121384519512E-3</v>
      </c>
      <c r="O759" s="18">
        <f t="shared" si="908"/>
        <v>7.7154730834560464E-3</v>
      </c>
      <c r="P759" s="18">
        <f t="shared" si="902"/>
        <v>6.4358037929428636E-3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8.7284958899933521E-7</v>
      </c>
      <c r="L760" s="18">
        <f t="shared" ref="L760:O760" si="910">IFERROR(L$738/L$735,0)*L742</f>
        <v>3.1964973592846034E-4</v>
      </c>
      <c r="M760" s="18">
        <f t="shared" si="910"/>
        <v>3.9306210298547248E-4</v>
      </c>
      <c r="N760" s="18">
        <f t="shared" si="910"/>
        <v>3.4994039724591977E-3</v>
      </c>
      <c r="O760" s="18">
        <f t="shared" si="910"/>
        <v>3.8888624034329328E-3</v>
      </c>
      <c r="P760" s="18">
        <f t="shared" si="902"/>
        <v>2.3184834421613493E-3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2.0902080896132005E-6</v>
      </c>
      <c r="L761" s="18">
        <f t="shared" ref="L761:O761" si="912">IFERROR(L$738/L$735,0)*L743</f>
        <v>4.3685902642184014E-4</v>
      </c>
      <c r="M761" s="18">
        <f t="shared" si="912"/>
        <v>1.3480958119931649E-3</v>
      </c>
      <c r="N761" s="18">
        <f t="shared" si="912"/>
        <v>2.7908136933733527E-3</v>
      </c>
      <c r="O761" s="18">
        <f t="shared" si="912"/>
        <v>3.8046294263478103E-3</v>
      </c>
      <c r="P761" s="18">
        <f t="shared" si="902"/>
        <v>4.1008125311093914E-3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3.5286708701158029E-7</v>
      </c>
      <c r="L762" s="18">
        <f t="shared" ref="L762:O762" si="914">IFERROR(L$738/L$735,0)*L744</f>
        <v>1.3075949186258721E-4</v>
      </c>
      <c r="M762" s="18">
        <f t="shared" si="914"/>
        <v>3.9909221900419117E-9</v>
      </c>
      <c r="N762" s="18">
        <f t="shared" si="914"/>
        <v>1.2994472619400634E-5</v>
      </c>
      <c r="O762" s="18">
        <f t="shared" si="914"/>
        <v>2.1981253675303631E-5</v>
      </c>
      <c r="P762" s="18">
        <f t="shared" si="902"/>
        <v>1.6507819672122253E-5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142.21781110262273</v>
      </c>
      <c r="G763" s="17">
        <f t="shared" si="917"/>
        <v>141.20334203787132</v>
      </c>
      <c r="H763" s="17">
        <f t="shared" si="917"/>
        <v>142.43814407593348</v>
      </c>
      <c r="I763" s="17">
        <f t="shared" si="917"/>
        <v>144.35257310193305</v>
      </c>
      <c r="J763" s="17">
        <f t="shared" si="917"/>
        <v>136.82072497415604</v>
      </c>
      <c r="K763" s="17">
        <f t="shared" si="917"/>
        <v>133.63121926281542</v>
      </c>
      <c r="L763" s="17">
        <f t="shared" ref="L763:O763" si="918">L764+L768+L778+L789+L791+L803+L805+L807+L811+L813+L815</f>
        <v>128.69275396498693</v>
      </c>
      <c r="M763" s="17">
        <f t="shared" si="918"/>
        <v>129.17875160144331</v>
      </c>
      <c r="N763" s="17">
        <f t="shared" si="918"/>
        <v>129.74290128359758</v>
      </c>
      <c r="O763" s="17">
        <f t="shared" si="918"/>
        <v>134.54844604702936</v>
      </c>
      <c r="P763" s="17">
        <f>P764+P768+P778+P789+P791+P803+P805+P807+P811+P813+P815</f>
        <v>129.51952860879703</v>
      </c>
      <c r="Q763" s="17">
        <f>Q764+Q768+Q778+Q789+Q791+Q803+Q805+Q807+Q811+Q813+Q815</f>
        <v>129.54988185169361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60.070052036197161</v>
      </c>
      <c r="G764" s="18">
        <f>[1]Industry!C$11</f>
        <v>62.57649211819357</v>
      </c>
      <c r="H764" s="18">
        <f>[1]Industry!D$11</f>
        <v>64.902164366852389</v>
      </c>
      <c r="I764" s="18">
        <f>[1]Industry!E$11</f>
        <v>70.797804112638985</v>
      </c>
      <c r="J764" s="18">
        <f>[1]Industry!F$11</f>
        <v>70.882270018454477</v>
      </c>
      <c r="K764" s="18">
        <f>[1]Industry!G$11</f>
        <v>70.91614518999684</v>
      </c>
      <c r="L764" s="18">
        <f>[1]Industry!H$11</f>
        <v>70.570786535228876</v>
      </c>
      <c r="M764" s="18">
        <f>[1]Industry!I$11</f>
        <v>73.787031025389382</v>
      </c>
      <c r="N764" s="18">
        <f>[1]Industry!J$11</f>
        <v>74.484879972610202</v>
      </c>
      <c r="O764" s="18">
        <f>[1]Industry!K$11</f>
        <v>76.072558246599073</v>
      </c>
      <c r="P764" s="18">
        <f>[1]Industry!L$11</f>
        <v>74.602096837427993</v>
      </c>
      <c r="Q764" s="18">
        <f>[1]Industry!M$11</f>
        <v>74.807471022143588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11.646964890715076</v>
      </c>
      <c r="G765" s="1">
        <f t="shared" si="920"/>
        <v>12.2590071616534</v>
      </c>
      <c r="H765" s="1">
        <f t="shared" si="920"/>
        <v>12.255326344784365</v>
      </c>
      <c r="I765" s="1">
        <f t="shared" si="920"/>
        <v>16.003013062965401</v>
      </c>
      <c r="J765" s="1">
        <f t="shared" si="920"/>
        <v>15.981884676422794</v>
      </c>
      <c r="K765" s="1">
        <f>K764-K766-K767</f>
        <v>15.960810099243183</v>
      </c>
      <c r="L765" s="1">
        <f t="shared" ref="L765:O765" si="921">L764-L766-L767</f>
        <v>15.939794947826101</v>
      </c>
      <c r="M765" s="1">
        <f t="shared" si="921"/>
        <v>15.918858101272534</v>
      </c>
      <c r="N765" s="1">
        <f t="shared" si="921"/>
        <v>15.91891996604248</v>
      </c>
      <c r="O765" s="1">
        <f t="shared" si="921"/>
        <v>15.9190905124632</v>
      </c>
      <c r="P765" s="1">
        <f>P764-P766-P767</f>
        <v>15.91913580947373</v>
      </c>
      <c r="Q765" s="1">
        <f>Q764-Q766-Q767</f>
        <v>15.919307732599236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0.35968949331108435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0.45108422130061482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1.1307037121394476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1.8581023605725502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2.3457060909508356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2.8744566866120627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3.3380208811378966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3.8122847756679414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3.8122889310183523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3.8122956920936972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3.8123036211169938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3.8123259447684679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49.866400735239559</v>
      </c>
      <c r="H767" s="1">
        <f>[1]Industry!D$11-[1]Industry!D$33</f>
        <v>51.516134309928574</v>
      </c>
      <c r="I767" s="1">
        <f>[1]Industry!E$11-[1]Industry!E$33</f>
        <v>52.93668868910104</v>
      </c>
      <c r="J767" s="1">
        <f>[1]Industry!F$11-[1]Industry!F$33</f>
        <v>52.554679251080842</v>
      </c>
      <c r="K767" s="1">
        <f>[1]Industry!G$11-[1]Industry!G$33</f>
        <v>52.080878404141593</v>
      </c>
      <c r="L767" s="1">
        <f>[1]Industry!H$11-[1]Industry!H$33</f>
        <v>51.292970706264882</v>
      </c>
      <c r="M767" s="1">
        <f>[1]Industry!I$11-[1]Industry!I$33</f>
        <v>54.055888148448901</v>
      </c>
      <c r="N767" s="1">
        <f>[1]Industry!J$11-[1]Industry!J$33</f>
        <v>54.753671075549363</v>
      </c>
      <c r="O767" s="1">
        <f>[1]Industry!K$11-[1]Industry!K$33</f>
        <v>56.341172042042174</v>
      </c>
      <c r="P767" s="1">
        <f>[1]Industry!L$11-[1]Industry!L$33</f>
        <v>54.870657406837267</v>
      </c>
      <c r="Q767" s="1">
        <f>[1]Industry!M$11-[1]Industry!M$33</f>
        <v>55.075837344775877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11.627869387338517</v>
      </c>
      <c r="G768" s="1">
        <f t="shared" ref="G768:K768" si="922">SUM(G771,G776)</f>
        <v>10.822482837323911</v>
      </c>
      <c r="H768" s="1">
        <f t="shared" si="922"/>
        <v>8.0162896175873772</v>
      </c>
      <c r="I768" s="1">
        <f t="shared" si="922"/>
        <v>6.5024305259009001</v>
      </c>
      <c r="J768" s="1">
        <f t="shared" si="922"/>
        <v>4.5605480844424662</v>
      </c>
      <c r="K768" s="1">
        <f t="shared" si="922"/>
        <v>3.0411226505524644</v>
      </c>
      <c r="L768" s="1">
        <f t="shared" ref="L768:O768" si="923">SUM(L771,L776)</f>
        <v>1.5763363333333857</v>
      </c>
      <c r="M768" s="1">
        <f t="shared" si="923"/>
        <v>0.22767381597182473</v>
      </c>
      <c r="N768" s="1">
        <f t="shared" si="923"/>
        <v>0.22765971352703471</v>
      </c>
      <c r="O768" s="1">
        <f t="shared" si="923"/>
        <v>0.22764652705775104</v>
      </c>
      <c r="P768" s="1">
        <f>SUM(P771,P776)</f>
        <v>0.21889808124483709</v>
      </c>
      <c r="Q768" s="1">
        <f>SUM(Q771,Q776)</f>
        <v>0.21814726427428066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8.8978322717650666</v>
      </c>
      <c r="G769" s="1">
        <f t="shared" ref="G769:K769" si="924">SUM(G773,G777)</f>
        <v>8.1042244562061452</v>
      </c>
      <c r="H769" s="1">
        <f t="shared" si="924"/>
        <v>8.001443497898606</v>
      </c>
      <c r="I769" s="1">
        <f t="shared" si="924"/>
        <v>6.4991640142492413</v>
      </c>
      <c r="J769" s="1">
        <f t="shared" si="924"/>
        <v>4.556042687076804</v>
      </c>
      <c r="K769" s="1">
        <f t="shared" si="924"/>
        <v>3.0328921845129759</v>
      </c>
      <c r="L769" s="1">
        <f t="shared" ref="L769:O769" si="925">SUM(L773,L777)</f>
        <v>1.5724745732812193</v>
      </c>
      <c r="M769" s="1">
        <f t="shared" si="925"/>
        <v>0.22767381597182473</v>
      </c>
      <c r="N769" s="1">
        <f t="shared" si="925"/>
        <v>0.22765971352703471</v>
      </c>
      <c r="O769" s="1">
        <f t="shared" si="925"/>
        <v>0.22764652705775104</v>
      </c>
      <c r="P769" s="1">
        <f>SUM(P773,P777)</f>
        <v>0.21889808124483709</v>
      </c>
      <c r="Q769" s="1">
        <f>SUM(Q773,Q777)</f>
        <v>0.21814726427428066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2.7300371155734506</v>
      </c>
      <c r="G770" s="1">
        <f t="shared" ref="G770:K770" si="926">G775</f>
        <v>2.718258381117765</v>
      </c>
      <c r="H770" s="1">
        <f t="shared" si="926"/>
        <v>1.4846119688770792E-2</v>
      </c>
      <c r="I770" s="1">
        <f t="shared" si="926"/>
        <v>3.2665116516585116E-3</v>
      </c>
      <c r="J770" s="1">
        <f t="shared" si="926"/>
        <v>4.5053973656608093E-3</v>
      </c>
      <c r="K770" s="1">
        <f t="shared" si="926"/>
        <v>8.2304660394886663E-3</v>
      </c>
      <c r="L770" s="1">
        <f t="shared" ref="L770:O770" si="927">L775</f>
        <v>3.8617600521664861E-3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11.627869387338517</v>
      </c>
      <c r="G771" s="1">
        <f t="shared" ref="G771:K771" si="928">SUM(G772,G774)</f>
        <v>10.822482837323911</v>
      </c>
      <c r="H771" s="1">
        <f t="shared" si="928"/>
        <v>8.016274903287341</v>
      </c>
      <c r="I771" s="1">
        <f t="shared" si="928"/>
        <v>6.2995777806730437</v>
      </c>
      <c r="J771" s="1">
        <f t="shared" si="928"/>
        <v>4.3649981257470154</v>
      </c>
      <c r="K771" s="1">
        <f t="shared" si="928"/>
        <v>2.8181244810595256</v>
      </c>
      <c r="L771" s="1">
        <f t="shared" ref="L771:O771" si="929">SUM(L772,L774)</f>
        <v>1.3533255340511463</v>
      </c>
      <c r="M771" s="1">
        <f t="shared" si="929"/>
        <v>1.3716810658366656E-5</v>
      </c>
      <c r="N771" s="1">
        <f t="shared" si="929"/>
        <v>4.6192781454657204E-5</v>
      </c>
      <c r="O771" s="1">
        <f t="shared" si="929"/>
        <v>4.8938256616123118E-5</v>
      </c>
      <c r="P771" s="1">
        <f>SUM(P772,P774)</f>
        <v>4.8104871037997507E-5</v>
      </c>
      <c r="Q771" s="1">
        <f>SUM(Q772,Q774)</f>
        <v>5.9119389254916366E-5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8.8978322717650666</v>
      </c>
      <c r="G772" s="1">
        <f>[1]Industry!C$34</f>
        <v>8.1042244562061452</v>
      </c>
      <c r="H772" s="1">
        <f>[1]Industry!D$34</f>
        <v>8.0014287835985698</v>
      </c>
      <c r="I772" s="1">
        <f>[1]Industry!E$34</f>
        <v>6.2963112690213849</v>
      </c>
      <c r="J772" s="1">
        <f>[1]Industry!F$34</f>
        <v>4.3604927283813542</v>
      </c>
      <c r="K772" s="1">
        <f>[1]Industry!G$34</f>
        <v>2.8098940150200371</v>
      </c>
      <c r="L772" s="1">
        <f>[1]Industry!H$34</f>
        <v>1.3494637739989799</v>
      </c>
      <c r="M772" s="1">
        <f>[1]Industry!I$34</f>
        <v>1.3716810658366656E-5</v>
      </c>
      <c r="N772" s="1">
        <f>[1]Industry!J$34</f>
        <v>4.6192781454657204E-5</v>
      </c>
      <c r="O772" s="1">
        <f>[1]Industry!K$34</f>
        <v>4.8938256616123118E-5</v>
      </c>
      <c r="P772" s="1">
        <f>[1]Industry!L$34</f>
        <v>4.8104871037997507E-5</v>
      </c>
      <c r="Q772" s="1">
        <f>[1]Industry!M$34</f>
        <v>5.9119389254916366E-5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8.8978322717650666</v>
      </c>
      <c r="G773" s="1">
        <f t="shared" ref="G773:K773" si="930">G772</f>
        <v>8.1042244562061452</v>
      </c>
      <c r="H773" s="1">
        <f t="shared" si="930"/>
        <v>8.0014287835985698</v>
      </c>
      <c r="I773" s="1">
        <f t="shared" si="930"/>
        <v>6.2963112690213849</v>
      </c>
      <c r="J773" s="1">
        <f t="shared" si="930"/>
        <v>4.3604927283813542</v>
      </c>
      <c r="K773" s="1">
        <f t="shared" si="930"/>
        <v>2.8098940150200371</v>
      </c>
      <c r="L773" s="1">
        <f t="shared" ref="L773:O773" si="931">L772</f>
        <v>1.3494637739989799</v>
      </c>
      <c r="M773" s="1">
        <f t="shared" si="931"/>
        <v>1.3716810658366656E-5</v>
      </c>
      <c r="N773" s="1">
        <f t="shared" si="931"/>
        <v>4.6192781454657204E-5</v>
      </c>
      <c r="O773" s="1">
        <f t="shared" si="931"/>
        <v>4.8938256616123118E-5</v>
      </c>
      <c r="P773" s="1">
        <f>P772</f>
        <v>4.8104871037997507E-5</v>
      </c>
      <c r="Q773" s="1">
        <f>Q772</f>
        <v>5.9119389254916366E-5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2.7300371155734506</v>
      </c>
      <c r="G774" s="1">
        <f>[1]Industry!C$35</f>
        <v>2.718258381117765</v>
      </c>
      <c r="H774" s="1">
        <f>[1]Industry!D$35</f>
        <v>1.4846119688770792E-2</v>
      </c>
      <c r="I774" s="1">
        <f>[1]Industry!E$35</f>
        <v>3.2665116516585116E-3</v>
      </c>
      <c r="J774" s="1">
        <f>[1]Industry!F$35</f>
        <v>4.5053973656608093E-3</v>
      </c>
      <c r="K774" s="1">
        <f>[1]Industry!G$35</f>
        <v>8.2304660394886663E-3</v>
      </c>
      <c r="L774" s="1">
        <f>[1]Industry!H$35</f>
        <v>3.8617600521664861E-3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2.7300371155734506</v>
      </c>
      <c r="G775" s="1">
        <f t="shared" ref="G775:K775" si="932">G774</f>
        <v>2.718258381117765</v>
      </c>
      <c r="H775" s="1">
        <f t="shared" si="932"/>
        <v>1.4846119688770792E-2</v>
      </c>
      <c r="I775" s="1">
        <f t="shared" si="932"/>
        <v>3.2665116516585116E-3</v>
      </c>
      <c r="J775" s="1">
        <f t="shared" si="932"/>
        <v>4.5053973656608093E-3</v>
      </c>
      <c r="K775" s="1">
        <f t="shared" si="932"/>
        <v>8.2304660394886663E-3</v>
      </c>
      <c r="L775" s="1">
        <f t="shared" ref="L775:O775" si="933">L774</f>
        <v>3.8617600521664861E-3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1.4714300036736861E-5</v>
      </c>
      <c r="I776" s="1">
        <f>[1]Industry!E$36</f>
        <v>0.20285274522785593</v>
      </c>
      <c r="J776" s="1">
        <f>[1]Industry!F$36</f>
        <v>0.19554995869545033</v>
      </c>
      <c r="K776" s="1">
        <f>[1]Industry!G$36</f>
        <v>0.22299816949293866</v>
      </c>
      <c r="L776" s="1">
        <f>[1]Industry!H$36</f>
        <v>0.22301079928223952</v>
      </c>
      <c r="M776" s="1">
        <f>[1]Industry!I$36</f>
        <v>0.22766009916116636</v>
      </c>
      <c r="N776" s="1">
        <f>[1]Industry!J$36</f>
        <v>0.22761352074558006</v>
      </c>
      <c r="O776" s="1">
        <f>[1]Industry!K$36</f>
        <v>0.22759758880113493</v>
      </c>
      <c r="P776" s="1">
        <f>[1]Industry!L$36</f>
        <v>0.2188499763737991</v>
      </c>
      <c r="Q776" s="1">
        <f>[1]Industry!M$36</f>
        <v>0.21808814488502573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1.4714300036736861E-5</v>
      </c>
      <c r="I777" s="1">
        <f t="shared" si="934"/>
        <v>0.20285274522785593</v>
      </c>
      <c r="J777" s="1">
        <f t="shared" si="934"/>
        <v>0.19554995869545033</v>
      </c>
      <c r="K777" s="1">
        <f t="shared" si="934"/>
        <v>0.22299816949293866</v>
      </c>
      <c r="L777" s="1">
        <f t="shared" ref="L777:O777" si="935">L776</f>
        <v>0.22301079928223952</v>
      </c>
      <c r="M777" s="1">
        <f t="shared" si="935"/>
        <v>0.22766009916116636</v>
      </c>
      <c r="N777" s="1">
        <f t="shared" si="935"/>
        <v>0.22761352074558006</v>
      </c>
      <c r="O777" s="1">
        <f t="shared" si="935"/>
        <v>0.22759758880113493</v>
      </c>
      <c r="P777" s="1">
        <f>P776</f>
        <v>0.2188499763737991</v>
      </c>
      <c r="Q777" s="1">
        <f>Q776</f>
        <v>0.21808814488502573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35.989150155032718</v>
      </c>
      <c r="G778" s="1">
        <f>SUM([1]Industry!C$37:C$39)</f>
        <v>30.238104893508687</v>
      </c>
      <c r="H778" s="1">
        <f>SUM([1]Industry!D$37:D$39)</f>
        <v>37.229395209176694</v>
      </c>
      <c r="I778" s="1">
        <f>SUM([1]Industry!E$37:E$39)</f>
        <v>30.082379899537088</v>
      </c>
      <c r="J778" s="1">
        <f>SUM([1]Industry!F$37:F$39)</f>
        <v>16.743222278825371</v>
      </c>
      <c r="K778" s="1">
        <f>SUM([1]Industry!G$37:G$39)</f>
        <v>11.777413001091112</v>
      </c>
      <c r="L778" s="1">
        <f>SUM([1]Industry!H$37:H$39)</f>
        <v>8.4800996318908322</v>
      </c>
      <c r="M778" s="1">
        <f>SUM([1]Industry!I$37:I$39)</f>
        <v>6.4725561923188586</v>
      </c>
      <c r="N778" s="1">
        <f>SUM([1]Industry!J$37:J$39)</f>
        <v>4.9428476366109741</v>
      </c>
      <c r="O778" s="1">
        <f>SUM([1]Industry!K$37:K$39)</f>
        <v>5.1685489841448753</v>
      </c>
      <c r="P778" s="1">
        <f>SUM([1]Industry!L$37:L$39)</f>
        <v>4.9017769373432296</v>
      </c>
      <c r="Q778" s="1">
        <f>SUM([1]Industry!M$37:M$39)</f>
        <v>4.8149873623149988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35.534274401581513</v>
      </c>
      <c r="G779" s="1">
        <f>SUM([1]Industry!C$37:C$38)-G780</f>
        <v>29.65238747587934</v>
      </c>
      <c r="H779" s="1">
        <f>SUM([1]Industry!D$37:D$38)-H780</f>
        <v>35.921531314444564</v>
      </c>
      <c r="I779" s="1">
        <f>SUM([1]Industry!E$37:E$38)-I780</f>
        <v>25.827111731313277</v>
      </c>
      <c r="J779" s="1">
        <f>SUM([1]Industry!F$37:F$38)-J780</f>
        <v>12.487901205928164</v>
      </c>
      <c r="K779" s="1">
        <f>SUM([1]Industry!G$37:G$38)-K780</f>
        <v>7.5220858076030792</v>
      </c>
      <c r="L779" s="1">
        <f>SUM([1]Industry!H$37:H$38)-L780</f>
        <v>4.2247803366504879</v>
      </c>
      <c r="M779" s="1">
        <f>SUM([1]Industry!I$37:I$38)-M780</f>
        <v>2.2172576034973988</v>
      </c>
      <c r="N779" s="1">
        <f>SUM([1]Industry!J$37:J$38)-N780</f>
        <v>0.72470255661649541</v>
      </c>
      <c r="O779" s="1">
        <f>SUM([1]Industry!K$37:K$38)-O780</f>
        <v>0.95039739285321378</v>
      </c>
      <c r="P779" s="1">
        <f>SUM([1]Industry!L$37:L$38)-P780</f>
        <v>0.68360555271736734</v>
      </c>
      <c r="Q779" s="1">
        <f>SUM([1]Industry!M$37:M$38)-Q780</f>
        <v>0.59668998984328703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1.8116738960359324E-2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3.3617405650683496E-2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2.501009898200621E-2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3.7216978736336365E-2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3.7212602487658689E-2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3.7203939674471533E-2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3.7192996588396449E-2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3.7169396286712154E-2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0.4548757534512049</v>
      </c>
      <c r="G781" s="1">
        <f t="shared" si="940"/>
        <v>0.58571741762934693</v>
      </c>
      <c r="H781" s="1">
        <f t="shared" si="940"/>
        <v>1.3078638947321295</v>
      </c>
      <c r="I781" s="1">
        <f t="shared" si="940"/>
        <v>4.2552681682238109</v>
      </c>
      <c r="J781" s="1">
        <f t="shared" si="940"/>
        <v>4.2553210728972068</v>
      </c>
      <c r="K781" s="1">
        <f t="shared" si="940"/>
        <v>4.255327193488033</v>
      </c>
      <c r="L781" s="1">
        <f t="shared" ref="L781:O781" si="941">L778-L779</f>
        <v>4.2553192952403442</v>
      </c>
      <c r="M781" s="1">
        <f t="shared" si="941"/>
        <v>4.2552985888214598</v>
      </c>
      <c r="N781" s="1">
        <f t="shared" si="941"/>
        <v>4.2181450799944784</v>
      </c>
      <c r="O781" s="1">
        <f t="shared" si="941"/>
        <v>4.2181515912916616</v>
      </c>
      <c r="P781" s="1">
        <f>P778-P779</f>
        <v>4.2181713846258626</v>
      </c>
      <c r="Q781" s="1">
        <f>Q778-Q779</f>
        <v>4.2182973724717119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35.244374699375243</v>
      </c>
      <c r="G782" s="1">
        <f>[1]Industry!C$37</f>
        <v>29.6852569716361</v>
      </c>
      <c r="H782" s="1">
        <f>[1]Industry!D$37</f>
        <v>33.501893134977202</v>
      </c>
      <c r="I782" s="1">
        <f>[1]Industry!E$37</f>
        <v>23.312032365034547</v>
      </c>
      <c r="J782" s="1">
        <f>[1]Industry!F$37</f>
        <v>10.173380341368578</v>
      </c>
      <c r="K782" s="1">
        <f>[1]Industry!G$37</f>
        <v>5.2907033361606839</v>
      </c>
      <c r="L782" s="1">
        <f>[1]Industry!H$37</f>
        <v>1.9089675168193638</v>
      </c>
      <c r="M782" s="1">
        <f>[1]Industry!I$37</f>
        <v>0.24344831205008224</v>
      </c>
      <c r="N782" s="1">
        <f>[1]Industry!J$37</f>
        <v>2.8680748953833036E-2</v>
      </c>
      <c r="O782" s="1">
        <f>[1]Industry!K$37</f>
        <v>1.371386216201783E-2</v>
      </c>
      <c r="P782" s="1">
        <f>[1]Industry!L$37</f>
        <v>1.8887510218884952E-2</v>
      </c>
      <c r="Q782" s="1">
        <f>[1]Industry!M$37</f>
        <v>9.0407260685783039E-4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35.22641491901264</v>
      </c>
      <c r="G783" s="1">
        <f>[1]Industry!C$37*G779/SUM(G779:G780)</f>
        <v>29.651640412943109</v>
      </c>
      <c r="H783" s="1">
        <f>[1]Industry!D$37*H779/SUM(H779:H780)</f>
        <v>33.478583919947198</v>
      </c>
      <c r="I783" s="1">
        <f>[1]Industry!E$37*I779/SUM(I779:I780)</f>
        <v>23.278487964073808</v>
      </c>
      <c r="J783" s="1">
        <f>[1]Industry!F$37*J779/SUM(J779:J780)</f>
        <v>10.143154830894993</v>
      </c>
      <c r="K783" s="1">
        <f>[1]Industry!G$37*K779/SUM(K779:K780)</f>
        <v>5.2646645131581744</v>
      </c>
      <c r="L783" s="1">
        <f>[1]Industry!H$37*L779/SUM(L779:L780)</f>
        <v>1.8923085148057435</v>
      </c>
      <c r="M783" s="1">
        <f>[1]Industry!I$37*M779/SUM(M779:M780)</f>
        <v>0.23943450863715857</v>
      </c>
      <c r="N783" s="1">
        <f>[1]Industry!J$37*N779/SUM(N779:N780)</f>
        <v>2.8680748953833039E-2</v>
      </c>
      <c r="O783" s="1">
        <f>[1]Industry!K$37*O779/SUM(O779:O780)</f>
        <v>1.371386216201783E-2</v>
      </c>
      <c r="P783" s="1">
        <f>[1]Industry!L$37*P779/SUM(P779:P780)</f>
        <v>1.8887510218884952E-2</v>
      </c>
      <c r="Q783" s="1">
        <f>[1]Industry!M$37*Q779/SUM(Q779:Q780)</f>
        <v>9.0407260685783039E-4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1.7959780362602373E-2</v>
      </c>
      <c r="G784" s="1">
        <f t="shared" ref="G784:K784" si="946">G782-G783</f>
        <v>3.361655869299085E-2</v>
      </c>
      <c r="H784" s="1">
        <f t="shared" si="946"/>
        <v>2.3309215030003827E-2</v>
      </c>
      <c r="I784" s="1">
        <f t="shared" si="946"/>
        <v>3.3544400960739296E-2</v>
      </c>
      <c r="J784" s="1">
        <f t="shared" si="946"/>
        <v>3.0225510473584905E-2</v>
      </c>
      <c r="K784" s="1">
        <f t="shared" si="946"/>
        <v>2.6038823002509481E-2</v>
      </c>
      <c r="L784" s="1">
        <f t="shared" ref="L784:O784" si="947">L782-L783</f>
        <v>1.6659002013620361E-2</v>
      </c>
      <c r="M784" s="1">
        <f t="shared" si="947"/>
        <v>4.0138034129236777E-3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0.74477545565747283</v>
      </c>
      <c r="G785" s="1">
        <f t="shared" ref="G785:K785" si="948">SUM(G786:G788)</f>
        <v>0.55284792187258525</v>
      </c>
      <c r="H785" s="1">
        <f t="shared" si="948"/>
        <v>3.7275020741994909</v>
      </c>
      <c r="I785" s="1">
        <f t="shared" si="948"/>
        <v>6.7703475345025375</v>
      </c>
      <c r="J785" s="1">
        <f t="shared" si="948"/>
        <v>6.5698419374567933</v>
      </c>
      <c r="K785" s="1">
        <f t="shared" si="948"/>
        <v>6.4867096649304274</v>
      </c>
      <c r="L785" s="1">
        <f t="shared" ref="L785:O785" si="949">SUM(L786:L788)</f>
        <v>6.5711321150714683</v>
      </c>
      <c r="M785" s="1">
        <f t="shared" si="949"/>
        <v>6.229107880268776</v>
      </c>
      <c r="N785" s="1">
        <f t="shared" si="949"/>
        <v>4.9141668876571405</v>
      </c>
      <c r="O785" s="1">
        <f t="shared" si="949"/>
        <v>5.1548351219828579</v>
      </c>
      <c r="P785" s="1">
        <f>SUM(P786:P788)</f>
        <v>4.8828894271243453</v>
      </c>
      <c r="Q785" s="1">
        <f>SUM(Q786:Q788)</f>
        <v>4.8140832897081411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0.30785948256887624</v>
      </c>
      <c r="G786" s="1">
        <f>[1]Industry!C$38*G779/SUM(G779:G780)</f>
        <v>7.4706293622708766E-4</v>
      </c>
      <c r="H786" s="1">
        <f>[1]Industry!D$38*H779/SUM(H779:H780)</f>
        <v>2.4429473944973625</v>
      </c>
      <c r="I786" s="1">
        <f>[1]Industry!E$38*I779/SUM(I779:I780)</f>
        <v>2.5486237672394672</v>
      </c>
      <c r="J786" s="1">
        <f>[1]Industry!F$38*J779/SUM(J779:J780)</f>
        <v>2.3447463750331701</v>
      </c>
      <c r="K786" s="1">
        <f>[1]Industry!G$38*K779/SUM(K779:K780)</f>
        <v>2.2574212944449052</v>
      </c>
      <c r="L786" s="1">
        <f>[1]Industry!H$38*L779/SUM(L779:L780)</f>
        <v>2.3324718218447447</v>
      </c>
      <c r="M786" s="1">
        <f>[1]Industry!I$38*M779/SUM(M779:M780)</f>
        <v>1.9778230948602402</v>
      </c>
      <c r="N786" s="1">
        <f>[1]Industry!J$38*N779/SUM(N779:N780)</f>
        <v>0.69602180766266242</v>
      </c>
      <c r="O786" s="1">
        <f>[1]Industry!K$38*O779/SUM(O779:O780)</f>
        <v>0.93668353069119592</v>
      </c>
      <c r="P786" s="1">
        <f>[1]Industry!L$38*P779/SUM(P779:P780)</f>
        <v>0.66471804249848243</v>
      </c>
      <c r="Q786" s="1">
        <f>[1]Industry!M$38*Q779/SUM(Q779:Q780)</f>
        <v>0.59578591723642915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1.5695859775100018E-4</v>
      </c>
      <c r="G787" s="1">
        <f>[1]Industry!C$38-G786</f>
        <v>8.469576958740864E-7</v>
      </c>
      <c r="H787" s="1">
        <f>[1]Industry!D$38-H786</f>
        <v>1.7008839520058494E-3</v>
      </c>
      <c r="I787" s="1">
        <f>[1]Industry!E$38-I786</f>
        <v>3.6725777755965971E-3</v>
      </c>
      <c r="J787" s="1">
        <f>[1]Industry!F$38-J786</f>
        <v>6.9870920140742143E-3</v>
      </c>
      <c r="K787" s="1">
        <f>[1]Industry!G$38-K786</f>
        <v>1.1165116671961517E-2</v>
      </c>
      <c r="L787" s="1">
        <f>[1]Industry!H$38-L786</f>
        <v>2.0533994574776226E-2</v>
      </c>
      <c r="M787" s="1">
        <f>[1]Industry!I$38-M786</f>
        <v>3.3155592873788775E-2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0.43675901449084564</v>
      </c>
      <c r="G788" s="1">
        <f>[1]Industry!C$39</f>
        <v>0.55210001197866232</v>
      </c>
      <c r="H788" s="1">
        <f>[1]Industry!D$39</f>
        <v>1.2828537957501225</v>
      </c>
      <c r="I788" s="1">
        <f>[1]Industry!E$39</f>
        <v>4.2180511894874737</v>
      </c>
      <c r="J788" s="1">
        <f>[1]Industry!F$39</f>
        <v>4.2181084704095495</v>
      </c>
      <c r="K788" s="1">
        <f>[1]Industry!G$39</f>
        <v>4.2181232538135607</v>
      </c>
      <c r="L788" s="1">
        <f>[1]Industry!H$39</f>
        <v>4.2181262986519474</v>
      </c>
      <c r="M788" s="1">
        <f>[1]Industry!I$39</f>
        <v>4.2181291925347475</v>
      </c>
      <c r="N788" s="1">
        <f>[1]Industry!J$39</f>
        <v>4.2181450799944784</v>
      </c>
      <c r="O788" s="1">
        <f>[1]Industry!K$39</f>
        <v>4.2181515912916616</v>
      </c>
      <c r="P788" s="1">
        <f>[1]Industry!L$39</f>
        <v>4.2181713846258626</v>
      </c>
      <c r="Q788" s="1">
        <f>[1]Industry!M$39</f>
        <v>4.2182973724717119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3.5600377412136455</v>
      </c>
      <c r="G789" s="1">
        <f>[1]Industry!C$18</f>
        <v>3.464754095009571</v>
      </c>
      <c r="H789" s="1">
        <f>[1]Industry!D$18</f>
        <v>3.2321564515554138E-2</v>
      </c>
      <c r="I789" s="1">
        <f>[1]Industry!E$18</f>
        <v>2.6189212159365921E-3</v>
      </c>
      <c r="J789" s="1">
        <f>[1]Industry!F$18</f>
        <v>3.3856624391825109E-3</v>
      </c>
      <c r="K789" s="1">
        <f>[1]Industry!G$18</f>
        <v>7.0102111735275653E-3</v>
      </c>
      <c r="L789" s="1">
        <f>[1]Industry!H$18</f>
        <v>3.489113567669446E-3</v>
      </c>
      <c r="M789" s="1">
        <f>[1]Industry!I$18</f>
        <v>5.9582856007472512E-5</v>
      </c>
      <c r="N789" s="1">
        <f>[1]Industry!J$18</f>
        <v>8.7529739688749998E-5</v>
      </c>
      <c r="O789" s="1">
        <f>[1]Industry!K$18</f>
        <v>1.0637858840713467E-4</v>
      </c>
      <c r="P789" s="1">
        <f>[1]Industry!L$18</f>
        <v>1.0708866440250796E-4</v>
      </c>
      <c r="Q789" s="1">
        <f>[1]Industry!M$18</f>
        <v>1.503072425211893E-4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3.5600377412136455</v>
      </c>
      <c r="G790" s="1">
        <f t="shared" ref="G790:K790" si="952">G789</f>
        <v>3.464754095009571</v>
      </c>
      <c r="H790" s="1">
        <f t="shared" si="952"/>
        <v>3.2321564515554138E-2</v>
      </c>
      <c r="I790" s="1">
        <f t="shared" si="952"/>
        <v>2.6189212159365921E-3</v>
      </c>
      <c r="J790" s="1">
        <f t="shared" si="952"/>
        <v>3.3856624391825109E-3</v>
      </c>
      <c r="K790" s="1">
        <f t="shared" si="952"/>
        <v>7.0102111735275653E-3</v>
      </c>
      <c r="L790" s="1">
        <f t="shared" ref="L790:O790" si="953">L789</f>
        <v>3.489113567669446E-3</v>
      </c>
      <c r="M790" s="1">
        <f t="shared" si="953"/>
        <v>5.9582856007472512E-5</v>
      </c>
      <c r="N790" s="1">
        <f t="shared" si="953"/>
        <v>8.7529739688749998E-5</v>
      </c>
      <c r="O790" s="1">
        <f t="shared" si="953"/>
        <v>1.0637858840713467E-4</v>
      </c>
      <c r="P790" s="1">
        <f>P789</f>
        <v>1.0708866440250796E-4</v>
      </c>
      <c r="Q790" s="1">
        <f>Q789</f>
        <v>1.503072425211893E-4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12.728689195180669</v>
      </c>
      <c r="G791" s="1">
        <f>[1]Industry!C$19</f>
        <v>13.638475486221822</v>
      </c>
      <c r="H791" s="1">
        <f>[1]Industry!D$19</f>
        <v>13.52303028960932</v>
      </c>
      <c r="I791" s="1">
        <f>[1]Industry!E$19</f>
        <v>14.951425770008161</v>
      </c>
      <c r="J791" s="1">
        <f>[1]Industry!F$19</f>
        <v>14.470890665944584</v>
      </c>
      <c r="K791" s="1">
        <f>[1]Industry!G$19</f>
        <v>15.44033440754318</v>
      </c>
      <c r="L791" s="1">
        <f>[1]Industry!H$19</f>
        <v>17.240900329320556</v>
      </c>
      <c r="M791" s="1">
        <f>[1]Industry!I$19</f>
        <v>21.821387248827627</v>
      </c>
      <c r="N791" s="1">
        <f>[1]Industry!J$19</f>
        <v>21.651218562226667</v>
      </c>
      <c r="O791" s="1">
        <f>[1]Industry!K$19</f>
        <v>21.076143319800906</v>
      </c>
      <c r="P791" s="1">
        <f>[1]Industry!L$19</f>
        <v>20.547474392634832</v>
      </c>
      <c r="Q791" s="1">
        <f>[1]Industry!M$19</f>
        <v>20.506505625428066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4.3321989413422353</v>
      </c>
      <c r="G792" s="1">
        <f t="shared" ref="G792:K792" si="956">SUM(G793:G801)</f>
        <v>5.8549457634630215</v>
      </c>
      <c r="H792" s="1">
        <f t="shared" si="956"/>
        <v>6.1160207931413328</v>
      </c>
      <c r="I792" s="1">
        <f t="shared" si="956"/>
        <v>6.9896807520352251</v>
      </c>
      <c r="J792" s="1">
        <f t="shared" si="956"/>
        <v>6.9628546870994423</v>
      </c>
      <c r="K792" s="1">
        <f t="shared" si="956"/>
        <v>7.815250540792289</v>
      </c>
      <c r="L792" s="1">
        <f t="shared" ref="L792:O792" si="957">SUM(L793:L801)</f>
        <v>10.170012544051456</v>
      </c>
      <c r="M792" s="1">
        <f t="shared" si="957"/>
        <v>13.136677684580155</v>
      </c>
      <c r="N792" s="1">
        <f t="shared" si="957"/>
        <v>12.957822085201153</v>
      </c>
      <c r="O792" s="1">
        <f t="shared" si="957"/>
        <v>12.901739279865955</v>
      </c>
      <c r="P792" s="1">
        <f>SUM(P793:P801)</f>
        <v>13.475651215009057</v>
      </c>
      <c r="Q792" s="1">
        <f>SUM(Q793:Q801)</f>
        <v>13.487455524937046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0.9299796165308013</v>
      </c>
      <c r="G793" s="1">
        <f t="shared" ref="G793:K793" si="960">G235</f>
        <v>2.0684693436587751</v>
      </c>
      <c r="H793" s="1">
        <f t="shared" si="960"/>
        <v>9.3243985823875192E-2</v>
      </c>
      <c r="I793" s="1">
        <f t="shared" si="960"/>
        <v>1.2965217208831747</v>
      </c>
      <c r="J793" s="1">
        <f t="shared" si="960"/>
        <v>0.83331390431202812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1.3033733042116032E-2</v>
      </c>
      <c r="O793" s="1">
        <f t="shared" si="961"/>
        <v>1.3529250894855512E-2</v>
      </c>
      <c r="P793" s="1">
        <f>P235</f>
        <v>1.8250900080339645E-2</v>
      </c>
      <c r="Q793" s="1">
        <f>Q235</f>
        <v>2.7887085578237814E-2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0.80658494167797934</v>
      </c>
      <c r="G794" s="1">
        <f t="shared" ref="G794:K794" si="962">G241</f>
        <v>0.10133879052763375</v>
      </c>
      <c r="H794" s="1">
        <f t="shared" si="962"/>
        <v>7.1192828967530125E-2</v>
      </c>
      <c r="I794" s="1">
        <f t="shared" si="962"/>
        <v>0.16876807181380457</v>
      </c>
      <c r="J794" s="1">
        <f t="shared" si="962"/>
        <v>0.59092863974294085</v>
      </c>
      <c r="K794" s="1">
        <f t="shared" si="962"/>
        <v>0.35084697647170821</v>
      </c>
      <c r="L794" s="1">
        <f t="shared" ref="L794:O794" si="963">L241</f>
        <v>0.10432848500740491</v>
      </c>
      <c r="M794" s="1">
        <f t="shared" si="963"/>
        <v>0.1362371362112304</v>
      </c>
      <c r="N794" s="1">
        <f t="shared" si="963"/>
        <v>0.46173456059560858</v>
      </c>
      <c r="O794" s="1">
        <f t="shared" si="963"/>
        <v>0.3910250178150822</v>
      </c>
      <c r="P794" s="1">
        <f t="shared" ref="P794:Q796" si="964">P241</f>
        <v>0.46509345690952408</v>
      </c>
      <c r="Q794" s="1">
        <f t="shared" si="964"/>
        <v>0.46510527784799416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7.4471448622715885E-3</v>
      </c>
      <c r="L795" s="1">
        <f t="shared" ref="L795:O795" si="966">L242</f>
        <v>8.3552812893524613E-3</v>
      </c>
      <c r="M795" s="1">
        <f t="shared" si="966"/>
        <v>7.8830283659917469E-2</v>
      </c>
      <c r="N795" s="1">
        <f t="shared" si="966"/>
        <v>0.26699175631395555</v>
      </c>
      <c r="O795" s="1">
        <f t="shared" si="966"/>
        <v>0.2261495924827886</v>
      </c>
      <c r="P795" s="1">
        <f t="shared" si="964"/>
        <v>0.26897189307500702</v>
      </c>
      <c r="Q795" s="1">
        <f t="shared" si="964"/>
        <v>0.2689824876958955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0</v>
      </c>
      <c r="J796" s="1">
        <f t="shared" si="967"/>
        <v>3.3325939289113819E-3</v>
      </c>
      <c r="K796" s="1">
        <f t="shared" si="967"/>
        <v>5.7588193961255968E-3</v>
      </c>
      <c r="L796" s="1">
        <f t="shared" ref="L796:O796" si="968">L243</f>
        <v>4.7313355164682654E-3</v>
      </c>
      <c r="M796" s="1">
        <f t="shared" si="968"/>
        <v>4.5337212792990259E-3</v>
      </c>
      <c r="N796" s="1">
        <f t="shared" si="968"/>
        <v>4.3527767076932782E-3</v>
      </c>
      <c r="O796" s="1">
        <f t="shared" si="968"/>
        <v>5.1594036577994155E-3</v>
      </c>
      <c r="P796" s="1">
        <f t="shared" si="964"/>
        <v>2.4146121968769522E-3</v>
      </c>
      <c r="Q796" s="1">
        <f t="shared" si="964"/>
        <v>2.4213750839962695E-3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1.9352017140458042</v>
      </c>
      <c r="G797" s="1">
        <f t="shared" ref="G797:K797" si="969">G274</f>
        <v>1.9672809560874751</v>
      </c>
      <c r="H797" s="1">
        <f t="shared" si="969"/>
        <v>2.550484023518548</v>
      </c>
      <c r="I797" s="1">
        <f t="shared" si="969"/>
        <v>2.2435265149271366</v>
      </c>
      <c r="J797" s="1">
        <f t="shared" si="969"/>
        <v>1.9428543095440678</v>
      </c>
      <c r="K797" s="1">
        <f t="shared" si="969"/>
        <v>1.5126849083340974</v>
      </c>
      <c r="L797" s="1">
        <f t="shared" ref="L797:O797" si="970">L274</f>
        <v>1.0065819626805972E-2</v>
      </c>
      <c r="M797" s="1">
        <f t="shared" si="970"/>
        <v>2.8699866749026803E-3</v>
      </c>
      <c r="N797" s="1">
        <f t="shared" si="970"/>
        <v>4.6514301574345218E-3</v>
      </c>
      <c r="O797" s="1">
        <f t="shared" si="970"/>
        <v>3.7070242312164936E-3</v>
      </c>
      <c r="P797" s="1">
        <f>P274</f>
        <v>2.0313774852187549E-3</v>
      </c>
      <c r="Q797" s="1">
        <f>Q274</f>
        <v>1.127248810614212E-3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0.13220689107919661</v>
      </c>
      <c r="L798" s="1">
        <f t="shared" ref="L798:O798" si="972">L275</f>
        <v>1.2315796401851613</v>
      </c>
      <c r="M798" s="1">
        <f t="shared" si="972"/>
        <v>2.2021724610423683</v>
      </c>
      <c r="N798" s="1">
        <f t="shared" si="972"/>
        <v>2.0056737366403623</v>
      </c>
      <c r="O798" s="1">
        <f t="shared" si="972"/>
        <v>2.0065922997451966</v>
      </c>
      <c r="P798" s="1">
        <f>P275</f>
        <v>2.009146019159306</v>
      </c>
      <c r="Q798" s="1">
        <f>Q275</f>
        <v>2.0104406898399496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0.66043266908765019</v>
      </c>
      <c r="G799" s="1">
        <f t="shared" ref="G799:K799" si="973">G283</f>
        <v>1.7178566731891376</v>
      </c>
      <c r="H799" s="1">
        <f t="shared" si="973"/>
        <v>3.4010999548313796</v>
      </c>
      <c r="I799" s="1">
        <f t="shared" si="973"/>
        <v>3.2808644444111086</v>
      </c>
      <c r="J799" s="1">
        <f t="shared" si="973"/>
        <v>3.2385026502834076</v>
      </c>
      <c r="K799" s="1">
        <f t="shared" si="973"/>
        <v>2.0031292944786667</v>
      </c>
      <c r="L799" s="1">
        <f t="shared" ref="L799:O799" si="974">L283</f>
        <v>0.90679220742665301</v>
      </c>
      <c r="M799" s="1">
        <f t="shared" si="974"/>
        <v>0.89751795129023471</v>
      </c>
      <c r="N799" s="1">
        <f t="shared" si="974"/>
        <v>2.8623686259882319E-2</v>
      </c>
      <c r="O799" s="1">
        <f t="shared" si="974"/>
        <v>1.5492730390034737E-2</v>
      </c>
      <c r="P799" s="1">
        <f>P283</f>
        <v>1.40464514892642E-2</v>
      </c>
      <c r="Q799" s="1">
        <f>Q283</f>
        <v>1.5552078160594007E-2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3.5817805924457602</v>
      </c>
      <c r="L800" s="1">
        <f t="shared" ref="L800:O800" si="976">L284</f>
        <v>7.7011447137832345</v>
      </c>
      <c r="M800" s="1">
        <f t="shared" si="976"/>
        <v>9.1231080066076977</v>
      </c>
      <c r="N800" s="1">
        <f t="shared" si="976"/>
        <v>9.0718702422445219</v>
      </c>
      <c r="O800" s="1">
        <f t="shared" si="976"/>
        <v>9.1231071834922286</v>
      </c>
      <c r="P800" s="1">
        <f>P284</f>
        <v>9.1230840907123802</v>
      </c>
      <c r="Q800" s="1">
        <f>Q284</f>
        <v>9.1232879434784859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0</v>
      </c>
      <c r="J801" s="1">
        <f t="shared" si="977"/>
        <v>0.35392258928808618</v>
      </c>
      <c r="K801" s="1">
        <f t="shared" si="977"/>
        <v>0.22139591372446268</v>
      </c>
      <c r="L801" s="1">
        <f t="shared" ref="L801:O801" si="978">L289</f>
        <v>0.20301506121637697</v>
      </c>
      <c r="M801" s="1">
        <f t="shared" si="978"/>
        <v>0.69140813781450416</v>
      </c>
      <c r="N801" s="1">
        <f t="shared" si="978"/>
        <v>1.1008901632395778</v>
      </c>
      <c r="O801" s="1">
        <f t="shared" si="978"/>
        <v>1.116976777156752</v>
      </c>
      <c r="P801" s="1">
        <f>P289</f>
        <v>1.5726124139011401</v>
      </c>
      <c r="Q801" s="1">
        <f>Q289</f>
        <v>1.5726513384412779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7.1200250982922642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7.6289309076827063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7.3929856816048272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7.8040494934774403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7.528400593936035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7.6459385256255761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7.1060674087332103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8.0189788424750272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7.948984830236852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7.4482425514425366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6.3403541752103587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6.3178466539458764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9.0019427109469206</v>
      </c>
      <c r="G803" s="1">
        <f t="shared" ref="G803:O803" si="979">G804</f>
        <v>10.609968360672498</v>
      </c>
      <c r="H803" s="1">
        <f t="shared" si="979"/>
        <v>9.8606369921886063</v>
      </c>
      <c r="I803" s="1">
        <f t="shared" si="979"/>
        <v>11.543710105167898</v>
      </c>
      <c r="J803" s="1">
        <f t="shared" si="979"/>
        <v>11.501653211867964</v>
      </c>
      <c r="K803" s="1">
        <f t="shared" si="979"/>
        <v>11.334943596926276</v>
      </c>
      <c r="L803" s="1">
        <f t="shared" si="979"/>
        <v>8.5252483837346436</v>
      </c>
      <c r="M803" s="1">
        <f t="shared" si="979"/>
        <v>8.5402916958399899</v>
      </c>
      <c r="N803" s="1">
        <f t="shared" si="979"/>
        <v>8.4582389792930819</v>
      </c>
      <c r="O803" s="1">
        <f t="shared" si="979"/>
        <v>11.143829001570715</v>
      </c>
      <c r="P803" s="1">
        <f>P804</f>
        <v>8.4122922548568901</v>
      </c>
      <c r="Q803" s="1">
        <f>Q804</f>
        <v>8.3795939506639705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9.0019427109469206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10.609968360672498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9.8606369921886063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11.543710105167898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11.501653211867964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11.334943596926276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8.5252483837346436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8.5402916958399899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8.4582389792930819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11.143829001570715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8.4122922548568901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8.3795939506639705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0.62583370186240694</v>
      </c>
      <c r="G805" s="1">
        <f t="shared" ref="G805:O805" si="981">G806</f>
        <v>0.73759963038017384</v>
      </c>
      <c r="H805" s="1">
        <f t="shared" si="981"/>
        <v>0.73635305092223746</v>
      </c>
      <c r="I805" s="1">
        <f t="shared" si="981"/>
        <v>0.73525728468686757</v>
      </c>
      <c r="J805" s="1">
        <f t="shared" si="981"/>
        <v>0.73383489358203391</v>
      </c>
      <c r="K805" s="1">
        <f t="shared" si="981"/>
        <v>0.73182064793833879</v>
      </c>
      <c r="L805" s="1">
        <f t="shared" si="981"/>
        <v>0.72979358267143568</v>
      </c>
      <c r="M805" s="1">
        <f t="shared" si="981"/>
        <v>0.7277743748275578</v>
      </c>
      <c r="N805" s="1">
        <f t="shared" si="981"/>
        <v>0.72778012628642219</v>
      </c>
      <c r="O805" s="1">
        <f t="shared" si="981"/>
        <v>0.72779893167689469</v>
      </c>
      <c r="P805" s="1">
        <f>P806</f>
        <v>0.72781382485409962</v>
      </c>
      <c r="Q805" s="1">
        <f>Q806</f>
        <v>0.72805315547283955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0.62583370186240694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0.73759963038017384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0.73635305092223746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0.73525728468686757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0.73383489358203391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0.73182064793833879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0.72979358267143568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0.7277743748275578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0.72778012628642219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0.72779893167689469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0.72781382485409962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0.72805315547283955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7.7980875305139747</v>
      </c>
      <c r="G807" s="1">
        <f>[1]Industry!C$21</f>
        <v>8.0801871574137767</v>
      </c>
      <c r="H807" s="1">
        <f>[1]Industry!D$21</f>
        <v>5.608296856603137</v>
      </c>
      <c r="I807" s="1">
        <f>[1]Industry!E$21</f>
        <v>5.5456076325979069</v>
      </c>
      <c r="J807" s="1">
        <f>[1]Industry!F$21</f>
        <v>5.4829276865957457</v>
      </c>
      <c r="K807" s="1">
        <f>[1]Industry!G$21</f>
        <v>5.455459877405203</v>
      </c>
      <c r="L807" s="1">
        <f>[1]Industry!H$21</f>
        <v>5.4270216602914481</v>
      </c>
      <c r="M807" s="1">
        <f>[1]Industry!I$21</f>
        <v>6.0245289523973282E-2</v>
      </c>
      <c r="N807" s="1">
        <f>[1]Industry!J$21</f>
        <v>1.0799189718884867E-2</v>
      </c>
      <c r="O807" s="1">
        <f>[1]Industry!K$21</f>
        <v>9.4352354536013892E-3</v>
      </c>
      <c r="P807" s="1">
        <f>[1]Industry!L$21</f>
        <v>3.7646938468280048E-3</v>
      </c>
      <c r="Q807" s="1">
        <f>[1]Industry!M$21</f>
        <v>1.8976875731059534E-3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7.7980875305139747</v>
      </c>
      <c r="G808" s="1">
        <f t="shared" ref="G808:K808" si="983">G807</f>
        <v>8.0801871574137767</v>
      </c>
      <c r="H808" s="1">
        <f t="shared" si="983"/>
        <v>5.608296856603137</v>
      </c>
      <c r="I808" s="1">
        <f t="shared" si="983"/>
        <v>5.5456076325979069</v>
      </c>
      <c r="J808" s="1">
        <f t="shared" si="983"/>
        <v>5.4829276865957457</v>
      </c>
      <c r="K808" s="1">
        <f t="shared" si="983"/>
        <v>5.455459877405203</v>
      </c>
      <c r="L808" s="1">
        <f t="shared" ref="L808:O808" si="984">L807</f>
        <v>5.4270216602914481</v>
      </c>
      <c r="M808" s="1">
        <f t="shared" si="984"/>
        <v>6.0245289523973282E-2</v>
      </c>
      <c r="N808" s="1">
        <f t="shared" si="984"/>
        <v>1.0799189718884867E-2</v>
      </c>
      <c r="O808" s="1">
        <f t="shared" si="984"/>
        <v>9.4352354536013892E-3</v>
      </c>
      <c r="P808" s="1">
        <f>P807</f>
        <v>3.7646938468280048E-3</v>
      </c>
      <c r="Q808" s="1">
        <f>Q807</f>
        <v>1.8976875731059534E-3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7.7980875305139747</v>
      </c>
      <c r="G810" s="1">
        <f t="shared" ref="G810:K810" si="985">G808</f>
        <v>8.0801871574137767</v>
      </c>
      <c r="H810" s="1">
        <f t="shared" si="985"/>
        <v>5.608296856603137</v>
      </c>
      <c r="I810" s="1">
        <f t="shared" si="985"/>
        <v>5.5456076325979069</v>
      </c>
      <c r="J810" s="1">
        <f t="shared" si="985"/>
        <v>5.4829276865957457</v>
      </c>
      <c r="K810" s="1">
        <f t="shared" si="985"/>
        <v>5.455459877405203</v>
      </c>
      <c r="L810" s="1">
        <f t="shared" ref="L810:O810" si="986">L808</f>
        <v>5.4270216602914481</v>
      </c>
      <c r="M810" s="1">
        <f t="shared" si="986"/>
        <v>6.0245289523973282E-2</v>
      </c>
      <c r="N810" s="1">
        <f t="shared" si="986"/>
        <v>1.0799189718884867E-2</v>
      </c>
      <c r="O810" s="1">
        <f t="shared" si="986"/>
        <v>9.4352354536013892E-3</v>
      </c>
      <c r="P810" s="1">
        <f>P808</f>
        <v>3.7646938468280048E-3</v>
      </c>
      <c r="Q810" s="1">
        <f>Q808</f>
        <v>1.8976875731059534E-3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6.7641936992336602E-2</v>
      </c>
      <c r="G811" s="1">
        <f>[1]Industry!C$22</f>
        <v>8.5502725731978799E-2</v>
      </c>
      <c r="H811" s="1">
        <f>[1]Industry!D$22</f>
        <v>8.4023695628035647E-2</v>
      </c>
      <c r="I811" s="1">
        <f>[1]Industry!E$22</f>
        <v>8.5767691947240224E-2</v>
      </c>
      <c r="J811" s="1">
        <f>[1]Industry!F$22</f>
        <v>3.3483683759700851E-2</v>
      </c>
      <c r="K811" s="1">
        <f>[1]Industry!G$22</f>
        <v>8.4443874720632348E-2</v>
      </c>
      <c r="L811" s="1">
        <f>[1]Industry!H$22</f>
        <v>8.1456257560160089E-2</v>
      </c>
      <c r="M811" s="1">
        <f>[1]Industry!I$22</f>
        <v>8.9617955041260577E-2</v>
      </c>
      <c r="N811" s="1">
        <f>[1]Industry!J$22</f>
        <v>2.1369965098640861E-2</v>
      </c>
      <c r="O811" s="1">
        <f>[1]Industry!K$22</f>
        <v>9.1559179699078012E-3</v>
      </c>
      <c r="P811" s="1">
        <f>[1]Industry!L$22</f>
        <v>3.7344230279133988E-3</v>
      </c>
      <c r="Q811" s="1">
        <f>[1]Industry!M$22</f>
        <v>6.272694400984595E-3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6.7641936992336602E-2</v>
      </c>
      <c r="G812" s="1">
        <f t="shared" ref="G812:K812" si="989">G811</f>
        <v>8.5502725731978799E-2</v>
      </c>
      <c r="H812" s="1">
        <f t="shared" si="989"/>
        <v>8.4023695628035647E-2</v>
      </c>
      <c r="I812" s="1">
        <f t="shared" si="989"/>
        <v>8.5767691947240224E-2</v>
      </c>
      <c r="J812" s="1">
        <f t="shared" si="989"/>
        <v>3.3483683759700851E-2</v>
      </c>
      <c r="K812" s="1">
        <f t="shared" si="989"/>
        <v>8.4443874720632348E-2</v>
      </c>
      <c r="L812" s="1">
        <f t="shared" ref="L812:O812" si="990">L811</f>
        <v>8.1456257560160089E-2</v>
      </c>
      <c r="M812" s="1">
        <f t="shared" si="990"/>
        <v>8.9617955041260577E-2</v>
      </c>
      <c r="N812" s="1">
        <f t="shared" si="990"/>
        <v>2.1369965098640861E-2</v>
      </c>
      <c r="O812" s="1">
        <f t="shared" si="990"/>
        <v>9.1559179699078012E-3</v>
      </c>
      <c r="P812" s="1">
        <f>P811</f>
        <v>3.7344230279133988E-3</v>
      </c>
      <c r="Q812" s="1">
        <f>Q811</f>
        <v>6.272694400984595E-3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[1]Industry!F$23</f>
        <v>7.0777337326730621</v>
      </c>
      <c r="K813" s="1">
        <f>[1]Industry!G$23</f>
        <v>8.1214689472176058</v>
      </c>
      <c r="L813" s="1">
        <f>[1]Industry!H$23</f>
        <v>8.0607776601496539</v>
      </c>
      <c r="M813" s="1">
        <f>[1]Industry!I$23</f>
        <v>8.0747268961788414</v>
      </c>
      <c r="N813" s="1">
        <f>[1]Industry!J$23</f>
        <v>9.8406265868057279</v>
      </c>
      <c r="O813" s="1">
        <f>[1]Industry!K$23</f>
        <v>10.735823188094916</v>
      </c>
      <c r="P813" s="1">
        <f>[1]Industry!L$23</f>
        <v>10.724162042718955</v>
      </c>
      <c r="Q813" s="1">
        <f>[1]Industry!M$23</f>
        <v>10.709365314769991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0</v>
      </c>
      <c r="J814" s="1">
        <f t="shared" si="993"/>
        <v>7.0777337326730621</v>
      </c>
      <c r="K814" s="1">
        <f t="shared" si="993"/>
        <v>8.1214689472176058</v>
      </c>
      <c r="L814" s="1">
        <f t="shared" ref="L814:O814" si="994">L813</f>
        <v>8.0607776601496539</v>
      </c>
      <c r="M814" s="1">
        <f t="shared" si="994"/>
        <v>8.0747268961788414</v>
      </c>
      <c r="N814" s="1">
        <f t="shared" si="994"/>
        <v>9.8406265868057279</v>
      </c>
      <c r="O814" s="1">
        <f t="shared" si="994"/>
        <v>10.735823188094916</v>
      </c>
      <c r="P814" s="1">
        <f>P813</f>
        <v>10.724162042718955</v>
      </c>
      <c r="Q814" s="1">
        <f>Q813</f>
        <v>10.709365314769991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0.74850670734438918</v>
      </c>
      <c r="G815" s="1">
        <f>[1]Industry!C$24</f>
        <v>0.94977473341535767</v>
      </c>
      <c r="H815" s="1">
        <f>[1]Industry!D$24</f>
        <v>2.4456324328500987</v>
      </c>
      <c r="I815" s="1">
        <f>[1]Industry!E$24</f>
        <v>4.1055711582320615</v>
      </c>
      <c r="J815" s="1">
        <f>[1]Industry!F$24</f>
        <v>5.3307750555714533</v>
      </c>
      <c r="K815" s="1">
        <f>[1]Industry!G$24</f>
        <v>6.721056858250229</v>
      </c>
      <c r="L815" s="1">
        <f>[1]Industry!H$24</f>
        <v>7.9968444772382714</v>
      </c>
      <c r="M815" s="1">
        <f>[1]Industry!I$24</f>
        <v>9.3773875246679577</v>
      </c>
      <c r="N815" s="1">
        <f>[1]Industry!J$24</f>
        <v>9.3773930216802501</v>
      </c>
      <c r="O815" s="1">
        <f>[1]Industry!K$24</f>
        <v>9.3774003160722863</v>
      </c>
      <c r="P815" s="1">
        <f>[1]Industry!L$24</f>
        <v>9.377408032177037</v>
      </c>
      <c r="Q815" s="1">
        <f>[1]Industry!M$24</f>
        <v>9.3774374674092744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0.74850670734438918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0.94977473341535767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2.4223895789415071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4.0948240294352232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5.3133993648329021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6.6875762122302644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7.9710148517591684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9.337580104061697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9.3375902819260528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9.3376068420956972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9.3376262629665234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9.3376809411703139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2.3242853908591599E-2</v>
      </c>
      <c r="I817" s="1">
        <f t="shared" si="999"/>
        <v>1.0747128796838368E-2</v>
      </c>
      <c r="J817" s="1">
        <f t="shared" si="999"/>
        <v>1.7375690738551164E-2</v>
      </c>
      <c r="K817" s="1">
        <f t="shared" si="999"/>
        <v>3.3480646019964588E-2</v>
      </c>
      <c r="L817" s="1">
        <f t="shared" ref="L817:O817" si="1000">L815-L816</f>
        <v>2.5829625479103058E-2</v>
      </c>
      <c r="M817" s="1">
        <f t="shared" si="1000"/>
        <v>3.9807420606260635E-2</v>
      </c>
      <c r="N817" s="1">
        <f t="shared" si="1000"/>
        <v>3.9802739754197347E-2</v>
      </c>
      <c r="O817" s="1">
        <f t="shared" si="1000"/>
        <v>3.9793473976589055E-2</v>
      </c>
      <c r="P817" s="1">
        <f>P815-P816</f>
        <v>3.9781769210513573E-2</v>
      </c>
      <c r="Q817" s="1">
        <f>Q815-Q816</f>
        <v>3.9756526238960532E-2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72.708538291916469</v>
      </c>
      <c r="G818" s="17">
        <f>[1]Industry!C$71</f>
        <v>74.353496635909096</v>
      </c>
      <c r="H818" s="17">
        <f>[1]Industry!D$71</f>
        <v>76.148234331723884</v>
      </c>
      <c r="I818" s="17">
        <f>[1]Industry!E$71</f>
        <v>77.135238134504746</v>
      </c>
      <c r="J818" s="17">
        <f>[1]Industry!F$71</f>
        <v>77.724538574743406</v>
      </c>
      <c r="K818" s="17">
        <f>[1]Industry!G$71</f>
        <v>78.271186434446804</v>
      </c>
      <c r="L818" s="17">
        <f>[1]Industry!H$71</f>
        <v>78.716468568972616</v>
      </c>
      <c r="M818" s="17">
        <f>[1]Industry!I$71</f>
        <v>78.865051799958991</v>
      </c>
      <c r="N818" s="17">
        <f>[1]Industry!J$71</f>
        <v>78.642225049248395</v>
      </c>
      <c r="O818" s="17">
        <f>[1]Industry!K$71</f>
        <v>80.630244656391739</v>
      </c>
      <c r="P818" s="17">
        <f>[1]Industry!L$71</f>
        <v>78.231423117332753</v>
      </c>
      <c r="Q818" s="17">
        <f>[1]Industry!M$71</f>
        <v>78.08863472639473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58.985506175577811</v>
      </c>
      <c r="G819" s="18">
        <f t="shared" ref="G819:K819" si="1001">SUM(G820:G822)</f>
        <v>61.602367261925437</v>
      </c>
      <c r="H819" s="18">
        <f t="shared" si="1001"/>
        <v>65.40944802958056</v>
      </c>
      <c r="I819" s="18">
        <f t="shared" si="1001"/>
        <v>72.410625466968241</v>
      </c>
      <c r="J819" s="18">
        <f t="shared" si="1001"/>
        <v>73.73561974683534</v>
      </c>
      <c r="K819" s="18">
        <f t="shared" si="1001"/>
        <v>75.164705566959796</v>
      </c>
      <c r="L819" s="18">
        <f t="shared" ref="L819:O819" si="1002">SUM(L820:L822)</f>
        <v>76.203452133424065</v>
      </c>
      <c r="M819" s="18">
        <f t="shared" si="1002"/>
        <v>78.67303575798465</v>
      </c>
      <c r="N819" s="18">
        <f t="shared" si="1002"/>
        <v>79.368113519979559</v>
      </c>
      <c r="O819" s="18">
        <f t="shared" si="1002"/>
        <v>80.938349279489088</v>
      </c>
      <c r="P819" s="18">
        <f>SUM(P820:P822)</f>
        <v>79.466019752846819</v>
      </c>
      <c r="Q819" s="18">
        <f>SUM(Q820:Q822)</f>
        <v>79.586609533904493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9.8139123227513387</v>
      </c>
      <c r="G820" s="1">
        <f>[1]Industry!C$55</f>
        <v>10.335107571969903</v>
      </c>
      <c r="H820" s="1">
        <f>[1]Industry!D$55</f>
        <v>10.340220428571026</v>
      </c>
      <c r="I820" s="1">
        <f>[1]Industry!E$55</f>
        <v>13.520147315309934</v>
      </c>
      <c r="J820" s="1">
        <f>[1]Industry!F$55</f>
        <v>13.520154183756105</v>
      </c>
      <c r="K820" s="1">
        <f>[1]Industry!G$55</f>
        <v>13.520159418141084</v>
      </c>
      <c r="L820" s="1">
        <f>[1]Industry!H$55</f>
        <v>13.520167962676821</v>
      </c>
      <c r="M820" s="1">
        <f>[1]Industry!I$55</f>
        <v>13.520196050947586</v>
      </c>
      <c r="N820" s="1">
        <f>[1]Industry!J$55</f>
        <v>13.520248593900906</v>
      </c>
      <c r="O820" s="1">
        <f>[1]Industry!K$55</f>
        <v>13.520393442295777</v>
      </c>
      <c r="P820" s="1">
        <f>[1]Industry!L$55</f>
        <v>13.520431913928515</v>
      </c>
      <c r="Q820" s="1">
        <f>[1]Industry!M$55</f>
        <v>13.520577931585551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1.1081962006554735</v>
      </c>
      <c r="G821" s="1">
        <f>[1]Industry!C$56</f>
        <v>1.4008589547159724</v>
      </c>
      <c r="H821" s="1">
        <f>[1]Industry!D$56</f>
        <v>3.553093291080955</v>
      </c>
      <c r="I821" s="1">
        <f>[1]Industry!E$56</f>
        <v>5.9529263900077733</v>
      </c>
      <c r="J821" s="1">
        <f>[1]Industry!F$56</f>
        <v>7.6591054557837381</v>
      </c>
      <c r="K821" s="1">
        <f>[1]Industry!G$56</f>
        <v>9.5620328988423271</v>
      </c>
      <c r="L821" s="1">
        <f>[1]Industry!H$56</f>
        <v>11.309035732897065</v>
      </c>
      <c r="M821" s="1">
        <f>[1]Industry!I$56</f>
        <v>13.149864879729638</v>
      </c>
      <c r="N821" s="1">
        <f>[1]Industry!J$56</f>
        <v>13.149879212944406</v>
      </c>
      <c r="O821" s="1">
        <f>[1]Industry!K$56</f>
        <v>13.149902534189394</v>
      </c>
      <c r="P821" s="1">
        <f>[1]Industry!L$56</f>
        <v>13.149929884083518</v>
      </c>
      <c r="Q821" s="1">
        <f>[1]Industry!M$56</f>
        <v>13.150006885938781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49.866400735239559</v>
      </c>
      <c r="H822" s="1">
        <f>[1]Industry!D$3-([1]Industry!D$6-[1]Industry!D$70)</f>
        <v>51.516134309928574</v>
      </c>
      <c r="I822" s="1">
        <f>[1]Industry!E$3-([1]Industry!E$6-[1]Industry!E$70)</f>
        <v>52.937551761650525</v>
      </c>
      <c r="J822" s="1">
        <f>[1]Industry!F$3-([1]Industry!F$6-[1]Industry!F$70)</f>
        <v>52.556360107295504</v>
      </c>
      <c r="K822" s="1">
        <f>[1]Industry!G$3-([1]Industry!G$6-[1]Industry!G$70)</f>
        <v>52.082513249976387</v>
      </c>
      <c r="L822" s="1">
        <f>[1]Industry!H$3-([1]Industry!H$6-[1]Industry!H$70)</f>
        <v>51.374248437850184</v>
      </c>
      <c r="M822" s="1">
        <f>[1]Industry!I$3-([1]Industry!I$6-[1]Industry!I$70)</f>
        <v>52.002974827307419</v>
      </c>
      <c r="N822" s="1">
        <f>[1]Industry!J$3-([1]Industry!J$6-[1]Industry!J$70)</f>
        <v>52.697985713134244</v>
      </c>
      <c r="O822" s="1">
        <f>[1]Industry!K$3-([1]Industry!K$6-[1]Industry!K$70)</f>
        <v>54.268053303003917</v>
      </c>
      <c r="P822" s="1">
        <f>[1]Industry!L$3-([1]Industry!L$6-[1]Industry!L$70)</f>
        <v>52.795657954834788</v>
      </c>
      <c r="Q822" s="1">
        <f>[1]Industry!M$3-([1]Industry!M$6-[1]Industry!M$70)</f>
        <v>52.916024716380164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8.7635739951197884</v>
      </c>
      <c r="G823" s="1">
        <f t="shared" ref="G823:K823" si="1004">SUM(G824:G825)</f>
        <v>8.1567540955113138</v>
      </c>
      <c r="H823" s="1">
        <f t="shared" si="1004"/>
        <v>6.2561253248527757</v>
      </c>
      <c r="I823" s="1">
        <f t="shared" si="1004"/>
        <v>5.0959819836079499</v>
      </c>
      <c r="J823" s="1">
        <f t="shared" si="1004"/>
        <v>3.5882735475823142</v>
      </c>
      <c r="K823" s="1">
        <f t="shared" si="1004"/>
        <v>2.4019106943606894</v>
      </c>
      <c r="L823" s="1">
        <f t="shared" ref="L823:O823" si="1005">SUM(L824:L825)</f>
        <v>1.2500139783830806</v>
      </c>
      <c r="M823" s="1">
        <f t="shared" si="1005"/>
        <v>0.18130313318286936</v>
      </c>
      <c r="N823" s="1">
        <f t="shared" si="1005"/>
        <v>0.18129190300510381</v>
      </c>
      <c r="O823" s="1">
        <f t="shared" si="1005"/>
        <v>0.18128140224467787</v>
      </c>
      <c r="P823" s="1">
        <f>SUM(P824:P825)</f>
        <v>0.1743147660964168</v>
      </c>
      <c r="Q823" s="1">
        <f>SUM(Q824:Q825)</f>
        <v>0.17371686919453663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6.917727650352691</v>
      </c>
      <c r="G824" s="1">
        <f>[1]Industry!C$57</f>
        <v>6.3109207418132964</v>
      </c>
      <c r="H824" s="1">
        <f>[1]Industry!D$57</f>
        <v>6.2459789299279818</v>
      </c>
      <c r="I824" s="1">
        <f>[1]Industry!E$57</f>
        <v>5.0937256406845668</v>
      </c>
      <c r="J824" s="1">
        <f>[1]Industry!F$57</f>
        <v>3.5851284986337477</v>
      </c>
      <c r="K824" s="1">
        <f>[1]Industry!G$57</f>
        <v>2.3961051293780851</v>
      </c>
      <c r="L824" s="1">
        <f>[1]Industry!H$57</f>
        <v>1.2472617502659022</v>
      </c>
      <c r="M824" s="1">
        <f>[1]Industry!I$57</f>
        <v>0.18130313318286936</v>
      </c>
      <c r="N824" s="1">
        <f>[1]Industry!J$57</f>
        <v>0.18129190300510381</v>
      </c>
      <c r="O824" s="1">
        <f>[1]Industry!K$57</f>
        <v>0.18128140224467787</v>
      </c>
      <c r="P824" s="1">
        <f>[1]Industry!L$57</f>
        <v>0.1743147660964168</v>
      </c>
      <c r="Q824" s="1">
        <f>[1]Industry!M$57</f>
        <v>0.17371686919453663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1.8458463447670981</v>
      </c>
      <c r="G825" s="1">
        <f>[1]Industry!C$58</f>
        <v>1.845833353698018</v>
      </c>
      <c r="H825" s="1">
        <f>[1]Industry!D$58</f>
        <v>1.0146394924794288E-2</v>
      </c>
      <c r="I825" s="1">
        <f>[1]Industry!E$58</f>
        <v>2.2563429233831167E-3</v>
      </c>
      <c r="J825" s="1">
        <f>[1]Industry!F$58</f>
        <v>3.1450489485665978E-3</v>
      </c>
      <c r="K825" s="1">
        <f>[1]Industry!G$58</f>
        <v>5.8055649826043113E-3</v>
      </c>
      <c r="L825" s="1">
        <f>[1]Industry!H$58</f>
        <v>2.7522281171783979E-3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28.930328955820951</v>
      </c>
      <c r="G826" s="1">
        <f t="shared" ref="G826:K826" si="1006">SUM(G827:G829)</f>
        <v>24.310793390423161</v>
      </c>
      <c r="H826" s="1">
        <f t="shared" si="1006"/>
        <v>29.940831977536625</v>
      </c>
      <c r="I826" s="1">
        <f t="shared" si="1006"/>
        <v>23.924006647878493</v>
      </c>
      <c r="J826" s="1">
        <f t="shared" si="1006"/>
        <v>13.38343693218231</v>
      </c>
      <c r="K826" s="1">
        <f t="shared" si="1006"/>
        <v>9.3173626425808962</v>
      </c>
      <c r="L826" s="1">
        <f t="shared" ref="L826:O826" si="1007">SUM(L827:L829)</f>
        <v>6.6216041560379768</v>
      </c>
      <c r="M826" s="1">
        <f t="shared" si="1007"/>
        <v>4.9787015601071563</v>
      </c>
      <c r="N826" s="1">
        <f t="shared" si="1007"/>
        <v>3.6925416861163405</v>
      </c>
      <c r="O826" s="1">
        <f t="shared" si="1007"/>
        <v>3.8816333778306857</v>
      </c>
      <c r="P826" s="1">
        <f>SUM(P827:P829)</f>
        <v>3.6582589495367426</v>
      </c>
      <c r="Q826" s="1">
        <f>SUM(Q827:Q829)</f>
        <v>3.5789760449264714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28.619793296517958</v>
      </c>
      <c r="G827" s="1">
        <f>[1]Industry!C$59</f>
        <v>23.918250281906332</v>
      </c>
      <c r="H827" s="1">
        <f>[1]Industry!D$59</f>
        <v>28.97922954116035</v>
      </c>
      <c r="I827" s="1">
        <f>[1]Industry!E$59</f>
        <v>20.902572087490658</v>
      </c>
      <c r="J827" s="1">
        <f>[1]Industry!F$59</f>
        <v>10.348869380022212</v>
      </c>
      <c r="K827" s="1">
        <f>[1]Industry!G$59</f>
        <v>6.2511789574488041</v>
      </c>
      <c r="L827" s="1">
        <f>[1]Industry!H$59</f>
        <v>3.5526950648913993</v>
      </c>
      <c r="M827" s="1">
        <f>[1]Industry!I$59</f>
        <v>1.8646241421395393</v>
      </c>
      <c r="N827" s="1">
        <f>[1]Industry!J$59</f>
        <v>0.57846188627846384</v>
      </c>
      <c r="O827" s="1">
        <f>[1]Industry!K$59</f>
        <v>0.76756681844962937</v>
      </c>
      <c r="P827" s="1">
        <f>[1]Industry!L$59</f>
        <v>0.54420078680720985</v>
      </c>
      <c r="Q827" s="1">
        <f>[1]Industry!M$59</f>
        <v>0.46487601422116642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4.9493387597936041E-2</v>
      </c>
      <c r="I828" s="1">
        <f>[1]Industry!E$60</f>
        <v>2.240016466224503E-2</v>
      </c>
      <c r="J828" s="1">
        <f>[1]Industry!F$60</f>
        <v>3.5492429698910512E-2</v>
      </c>
      <c r="K828" s="1">
        <f>[1]Industry!G$60</f>
        <v>6.7098051670648723E-2</v>
      </c>
      <c r="L828" s="1">
        <f>[1]Industry!H$60</f>
        <v>5.0839724461109327E-2</v>
      </c>
      <c r="M828" s="1">
        <f>[1]Industry!I$60</f>
        <v>7.7024399342598499E-2</v>
      </c>
      <c r="N828" s="1">
        <f>[1]Industry!J$60</f>
        <v>7.7015342241855231E-2</v>
      </c>
      <c r="O828" s="1">
        <f>[1]Industry!K$60</f>
        <v>7.6997413651061164E-2</v>
      </c>
      <c r="P828" s="1">
        <f>[1]Industry!L$60</f>
        <v>7.6974765798911174E-2</v>
      </c>
      <c r="Q828" s="1">
        <f>[1]Industry!M$60</f>
        <v>7.6925922525672569E-2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0.31053565930299143</v>
      </c>
      <c r="G829" s="1">
        <f>[1]Industry!C$68</f>
        <v>0.39254310851682872</v>
      </c>
      <c r="H829" s="1">
        <f>[1]Industry!D$68</f>
        <v>0.91210904877833698</v>
      </c>
      <c r="I829" s="1">
        <f>[1]Industry!E$68</f>
        <v>2.9990343957255905</v>
      </c>
      <c r="J829" s="1">
        <f>[1]Industry!F$68</f>
        <v>2.9990751224611882</v>
      </c>
      <c r="K829" s="1">
        <f>[1]Industry!G$68</f>
        <v>2.9990856334614424</v>
      </c>
      <c r="L829" s="1">
        <f>[1]Industry!H$68</f>
        <v>3.0180693666854679</v>
      </c>
      <c r="M829" s="1">
        <f>[1]Industry!I$68</f>
        <v>3.0370530186250186</v>
      </c>
      <c r="N829" s="1">
        <f>[1]Industry!J$68</f>
        <v>3.0370644575960215</v>
      </c>
      <c r="O829" s="1">
        <f>[1]Industry!K$68</f>
        <v>3.037069145729995</v>
      </c>
      <c r="P829" s="1">
        <f>[1]Industry!L$68</f>
        <v>3.0370833969306217</v>
      </c>
      <c r="Q829" s="1">
        <f>[1]Industry!M$68</f>
        <v>3.0371741081796326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2.3674250979070752</v>
      </c>
      <c r="G830" s="1">
        <f t="shared" ref="G830:O830" si="1010">G831</f>
        <v>2.3075262272763748</v>
      </c>
      <c r="H830" s="1">
        <f t="shared" si="1010"/>
        <v>2.1574644314132384E-2</v>
      </c>
      <c r="I830" s="1">
        <f t="shared" si="1010"/>
        <v>1.7546772146775161E-3</v>
      </c>
      <c r="J830" s="1">
        <f t="shared" si="1010"/>
        <v>2.2768579903502386E-3</v>
      </c>
      <c r="K830" s="1">
        <f t="shared" si="1010"/>
        <v>4.7318925421311114E-3</v>
      </c>
      <c r="L830" s="1">
        <f t="shared" si="1010"/>
        <v>2.3638744420960501E-3</v>
      </c>
      <c r="M830" s="1">
        <f t="shared" si="1010"/>
        <v>4.05163420850813E-5</v>
      </c>
      <c r="N830" s="1">
        <f t="shared" si="1010"/>
        <v>5.9520222988349932E-5</v>
      </c>
      <c r="O830" s="1">
        <f t="shared" si="1010"/>
        <v>7.2337440116851555E-5</v>
      </c>
      <c r="P830" s="1">
        <f>P831</f>
        <v>7.2820291793705339E-5</v>
      </c>
      <c r="Q830" s="1">
        <f>Q831</f>
        <v>1.0220892491440865E-4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2.3674250979070752</v>
      </c>
      <c r="G831" s="1">
        <f>[1]Industry!C$61</f>
        <v>2.3075262272763748</v>
      </c>
      <c r="H831" s="1">
        <f>[1]Industry!D$61</f>
        <v>2.1574644314132384E-2</v>
      </c>
      <c r="I831" s="1">
        <f>[1]Industry!E$61</f>
        <v>1.7546772146775161E-3</v>
      </c>
      <c r="J831" s="1">
        <f>[1]Industry!F$61</f>
        <v>2.2768579903502386E-3</v>
      </c>
      <c r="K831" s="1">
        <f>[1]Industry!G$61</f>
        <v>4.7318925421311114E-3</v>
      </c>
      <c r="L831" s="1">
        <f>[1]Industry!H$61</f>
        <v>2.3638744420960501E-3</v>
      </c>
      <c r="M831" s="1">
        <f>[1]Industry!I$61</f>
        <v>4.05163420850813E-5</v>
      </c>
      <c r="N831" s="1">
        <f>[1]Industry!J$61</f>
        <v>5.9520222988349932E-5</v>
      </c>
      <c r="O831" s="1">
        <f>[1]Industry!K$61</f>
        <v>7.2337440116851555E-5</v>
      </c>
      <c r="P831" s="1">
        <f>[1]Industry!L$61</f>
        <v>7.2820291793705339E-5</v>
      </c>
      <c r="Q831" s="1">
        <f>[1]Industry!M$61</f>
        <v>1.0220892491440865E-4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11.767371011975937</v>
      </c>
      <c r="G832" s="1">
        <f t="shared" ref="G832:K832" si="1011">G833+G843</f>
        <v>12.635452411217639</v>
      </c>
      <c r="H832" s="1">
        <f t="shared" si="1011"/>
        <v>12.568662938274581</v>
      </c>
      <c r="I832" s="1">
        <f t="shared" si="1011"/>
        <v>13.970264935493116</v>
      </c>
      <c r="J832" s="1">
        <f t="shared" si="1011"/>
        <v>13.592898686802572</v>
      </c>
      <c r="K832" s="1">
        <f t="shared" si="1011"/>
        <v>14.588431442553532</v>
      </c>
      <c r="L832" s="1">
        <f t="shared" ref="L832:O832" si="1012">L833+L843</f>
        <v>16.337542861285087</v>
      </c>
      <c r="M832" s="1">
        <f t="shared" si="1012"/>
        <v>20.092008784843252</v>
      </c>
      <c r="N832" s="1">
        <f t="shared" si="1012"/>
        <v>19.823603862267685</v>
      </c>
      <c r="O832" s="1">
        <f t="shared" si="1012"/>
        <v>19.292598828163758</v>
      </c>
      <c r="P832" s="1">
        <f>P833+P843</f>
        <v>18.771394286306908</v>
      </c>
      <c r="Q832" s="1">
        <f>Q833+Q843</f>
        <v>18.725893435014328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5.1850768211563691</v>
      </c>
      <c r="G833" s="1">
        <f>[1]Industry!C$62</f>
        <v>5.5675808203001207</v>
      </c>
      <c r="H833" s="1">
        <f>[1]Industry!D$62</f>
        <v>5.6974260076749337</v>
      </c>
      <c r="I833" s="1">
        <f>[1]Industry!E$62</f>
        <v>6.6783423676615739</v>
      </c>
      <c r="J833" s="1">
        <f>[1]Industry!F$62</f>
        <v>6.5212685494908387</v>
      </c>
      <c r="K833" s="1">
        <f>[1]Industry!G$62</f>
        <v>7.3685454085976829</v>
      </c>
      <c r="L833" s="1">
        <f>[1]Industry!H$62</f>
        <v>9.6071118400612807</v>
      </c>
      <c r="M833" s="1">
        <f>[1]Industry!I$62</f>
        <v>12.473978884491977</v>
      </c>
      <c r="N833" s="1">
        <f>[1]Industry!J$62</f>
        <v>12.272068273542679</v>
      </c>
      <c r="O833" s="1">
        <f>[1]Industry!K$62</f>
        <v>12.216768404293351</v>
      </c>
      <c r="P833" s="1">
        <f>[1]Industry!L$62</f>
        <v>12.748057819857069</v>
      </c>
      <c r="Q833" s="1">
        <f>[1]Industry!M$62</f>
        <v>12.723939113765745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1.1130642473052617</v>
      </c>
      <c r="G834" s="1">
        <f t="shared" ref="G834:K834" si="1013">IFERROR(G793/G$792,0)*G$833</f>
        <v>1.9669473826725585</v>
      </c>
      <c r="H834" s="1">
        <f t="shared" si="1013"/>
        <v>8.686214907705643E-2</v>
      </c>
      <c r="I834" s="1">
        <f t="shared" si="1013"/>
        <v>1.2387713039177679</v>
      </c>
      <c r="J834" s="1">
        <f t="shared" si="1013"/>
        <v>0.78046490990424944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1.2343961871081211E-2</v>
      </c>
      <c r="O834" s="1">
        <f t="shared" si="1014"/>
        <v>1.2810964574672882E-2</v>
      </c>
      <c r="P834" s="1">
        <f t="shared" ref="P834:Q842" si="1015">IFERROR(P793/P$792,0)*P$833</f>
        <v>1.7265475766355936E-2</v>
      </c>
      <c r="Q834" s="1">
        <f t="shared" si="1015"/>
        <v>2.6308415127065186E-2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0.96537692336273218</v>
      </c>
      <c r="G835" s="1">
        <f t="shared" si="1016"/>
        <v>9.6365009905805016E-2</v>
      </c>
      <c r="H835" s="1">
        <f t="shared" si="1016"/>
        <v>6.6320225034948846E-2</v>
      </c>
      <c r="I835" s="1">
        <f t="shared" si="1016"/>
        <v>0.16125070719066828</v>
      </c>
      <c r="J835" s="1">
        <f t="shared" si="1016"/>
        <v>0.55345178472399825</v>
      </c>
      <c r="K835" s="1">
        <f t="shared" si="1016"/>
        <v>0.33079321822213786</v>
      </c>
      <c r="L835" s="1">
        <f t="shared" ref="L835:O835" si="1017">IFERROR(L794/L$792,0)*L$833</f>
        <v>9.8554000718174967E-2</v>
      </c>
      <c r="M835" s="1">
        <f t="shared" si="1017"/>
        <v>0.12936445585304457</v>
      </c>
      <c r="N835" s="1">
        <f t="shared" si="1017"/>
        <v>0.43729864591635764</v>
      </c>
      <c r="O835" s="1">
        <f t="shared" si="1017"/>
        <v>0.37026496810290316</v>
      </c>
      <c r="P835" s="1">
        <f t="shared" si="1015"/>
        <v>0.43998157756681222</v>
      </c>
      <c r="Q835" s="1">
        <f t="shared" si="1015"/>
        <v>0.43877595932659064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7.0214799635188781E-3</v>
      </c>
      <c r="L836" s="1">
        <f t="shared" ref="L836:O836" si="1018">IFERROR(L795/L$792,0)*L$833</f>
        <v>7.8928242668620235E-3</v>
      </c>
      <c r="M836" s="1">
        <f t="shared" si="1018"/>
        <v>7.4853575420104429E-2</v>
      </c>
      <c r="N836" s="1">
        <f t="shared" si="1018"/>
        <v>0.25286201959046795</v>
      </c>
      <c r="O836" s="1">
        <f t="shared" si="1018"/>
        <v>0.21414300321500945</v>
      </c>
      <c r="P836" s="1">
        <f t="shared" si="1015"/>
        <v>0.25444924257297186</v>
      </c>
      <c r="Q836" s="1">
        <f t="shared" si="1015"/>
        <v>0.25375555750926515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0</v>
      </c>
      <c r="J837" s="1">
        <f t="shared" si="1016"/>
        <v>3.12123991573451E-3</v>
      </c>
      <c r="K837" s="1">
        <f t="shared" si="1016"/>
        <v>5.4296560294230427E-3</v>
      </c>
      <c r="L837" s="1">
        <f t="shared" ref="L837:O837" si="1019">IFERROR(L796/L$792,0)*L$833</f>
        <v>4.4694605107593018E-3</v>
      </c>
      <c r="M837" s="1">
        <f t="shared" si="1019"/>
        <v>4.3050111195565531E-3</v>
      </c>
      <c r="N837" s="1">
        <f t="shared" si="1019"/>
        <v>4.1224190751395851E-3</v>
      </c>
      <c r="O837" s="1">
        <f t="shared" si="1019"/>
        <v>4.8854839044813123E-3</v>
      </c>
      <c r="P837" s="1">
        <f t="shared" si="1015"/>
        <v>2.2842395819828881E-3</v>
      </c>
      <c r="Q837" s="1">
        <f t="shared" si="1015"/>
        <v>2.2843025568013322E-3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2.3161839259053307</v>
      </c>
      <c r="G838" s="1">
        <f t="shared" si="1016"/>
        <v>1.8707253938379691</v>
      </c>
      <c r="H838" s="1">
        <f t="shared" si="1016"/>
        <v>2.3759229242728614</v>
      </c>
      <c r="I838" s="1">
        <f t="shared" si="1016"/>
        <v>2.1435940651863556</v>
      </c>
      <c r="J838" s="1">
        <f t="shared" si="1016"/>
        <v>1.8196379609281252</v>
      </c>
      <c r="K838" s="1">
        <f t="shared" si="1016"/>
        <v>1.4262226627004897</v>
      </c>
      <c r="L838" s="1">
        <f t="shared" ref="L838:O838" si="1020">IFERROR(L797/L$792,0)*L$833</f>
        <v>9.5086859035559117E-3</v>
      </c>
      <c r="M838" s="1">
        <f t="shared" si="1020"/>
        <v>2.7252060255335054E-3</v>
      </c>
      <c r="N838" s="1">
        <f t="shared" si="1020"/>
        <v>4.4052671881368629E-3</v>
      </c>
      <c r="O838" s="1">
        <f t="shared" si="1020"/>
        <v>3.5102132758604333E-3</v>
      </c>
      <c r="P838" s="1">
        <f t="shared" si="1015"/>
        <v>1.9216969348896235E-3</v>
      </c>
      <c r="Q838" s="1">
        <f t="shared" si="1015"/>
        <v>1.0634359613495026E-3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0.12465019197552547</v>
      </c>
      <c r="L839" s="1">
        <f t="shared" ref="L839:O839" si="1021">IFERROR(L798/L$792,0)*L$833</f>
        <v>1.1634128563707513</v>
      </c>
      <c r="M839" s="1">
        <f t="shared" si="1021"/>
        <v>2.0910806703658698</v>
      </c>
      <c r="N839" s="1">
        <f t="shared" si="1021"/>
        <v>1.8995294786932466</v>
      </c>
      <c r="O839" s="1">
        <f t="shared" si="1021"/>
        <v>1.9000595870109802</v>
      </c>
      <c r="P839" s="1">
        <f t="shared" si="1015"/>
        <v>1.9006658165989996</v>
      </c>
      <c r="Q839" s="1">
        <f t="shared" si="1015"/>
        <v>1.8966309013634448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0.79045172458304447</v>
      </c>
      <c r="G840" s="1">
        <f t="shared" si="1016"/>
        <v>1.6335430338837877</v>
      </c>
      <c r="H840" s="1">
        <f t="shared" si="1016"/>
        <v>3.1683207092900667</v>
      </c>
      <c r="I840" s="1">
        <f t="shared" si="1016"/>
        <v>3.1347262913667815</v>
      </c>
      <c r="J840" s="1">
        <f t="shared" si="1016"/>
        <v>3.0331159315826022</v>
      </c>
      <c r="K840" s="1">
        <f t="shared" si="1016"/>
        <v>1.8886341632448744</v>
      </c>
      <c r="L840" s="1">
        <f t="shared" ref="L840:O840" si="1022">IFERROR(L799/L$792,0)*L$833</f>
        <v>0.85660210493441713</v>
      </c>
      <c r="M840" s="1">
        <f t="shared" si="1022"/>
        <v>0.85224135368627618</v>
      </c>
      <c r="N840" s="1">
        <f t="shared" si="1022"/>
        <v>2.7108863643290893E-2</v>
      </c>
      <c r="O840" s="1">
        <f t="shared" si="1022"/>
        <v>1.4670200274515098E-2</v>
      </c>
      <c r="P840" s="1">
        <f t="shared" si="1015"/>
        <v>1.3288038766506253E-2</v>
      </c>
      <c r="Q840" s="1">
        <f t="shared" si="1015"/>
        <v>1.4671684754923241E-2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3.3770526998863035</v>
      </c>
      <c r="L841" s="1">
        <f t="shared" ref="L841:O841" si="1023">IFERROR(L800/L$792,0)*L$833</f>
        <v>7.2748935403316963</v>
      </c>
      <c r="M841" s="1">
        <f t="shared" si="1023"/>
        <v>8.6628795626876318</v>
      </c>
      <c r="N841" s="1">
        <f t="shared" si="1023"/>
        <v>8.5917687594038821</v>
      </c>
      <c r="O841" s="1">
        <f t="shared" si="1023"/>
        <v>8.6387490221727337</v>
      </c>
      <c r="P841" s="1">
        <f t="shared" si="1015"/>
        <v>8.6304996788788895</v>
      </c>
      <c r="Q841" s="1">
        <f t="shared" si="1015"/>
        <v>8.6068243261706847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0</v>
      </c>
      <c r="J842" s="1">
        <f t="shared" si="1016"/>
        <v>0.33147672243612869</v>
      </c>
      <c r="K842" s="1">
        <f t="shared" si="1016"/>
        <v>0.20874133657541</v>
      </c>
      <c r="L842" s="1">
        <f t="shared" ref="L842:O842" si="1024">IFERROR(L801/L$792,0)*L$833</f>
        <v>0.19177836702506557</v>
      </c>
      <c r="M842" s="1">
        <f t="shared" si="1024"/>
        <v>0.65652904933395906</v>
      </c>
      <c r="N842" s="1">
        <f t="shared" si="1024"/>
        <v>1.0426288581610754</v>
      </c>
      <c r="O842" s="1">
        <f t="shared" si="1024"/>
        <v>1.0576749617621941</v>
      </c>
      <c r="P842" s="1">
        <f t="shared" si="1015"/>
        <v>1.4877020531896614</v>
      </c>
      <c r="Q842" s="1">
        <f t="shared" si="1015"/>
        <v>1.4836245309956213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6.5822941908195682</v>
      </c>
      <c r="G843" s="1">
        <f>[1]Industry!C$63</f>
        <v>7.0678715909175169</v>
      </c>
      <c r="H843" s="1">
        <f>[1]Industry!D$63</f>
        <v>6.8712369305996477</v>
      </c>
      <c r="I843" s="1">
        <f>[1]Industry!E$63</f>
        <v>7.2919225678315431</v>
      </c>
      <c r="J843" s="1">
        <f>[1]Industry!F$63</f>
        <v>7.0716301373117334</v>
      </c>
      <c r="K843" s="1">
        <f>[1]Industry!G$63</f>
        <v>7.2198860339558477</v>
      </c>
      <c r="L843" s="1">
        <f>[1]Industry!H$63</f>
        <v>6.7304310212238043</v>
      </c>
      <c r="M843" s="1">
        <f>[1]Industry!I$63</f>
        <v>7.6180299003512735</v>
      </c>
      <c r="N843" s="1">
        <f>[1]Industry!J$63</f>
        <v>7.5515355887250051</v>
      </c>
      <c r="O843" s="1">
        <f>[1]Industry!K$63</f>
        <v>7.0758304238704071</v>
      </c>
      <c r="P843" s="1">
        <f>[1]Industry!L$63</f>
        <v>6.0233364664498392</v>
      </c>
      <c r="Q843" s="1">
        <f>[1]Industry!M$63</f>
        <v>6.0019543212485829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5.3111461994586771</v>
      </c>
      <c r="G844" s="1">
        <f t="shared" ref="G844:O844" si="1025">G845</f>
        <v>6.2669546450372238</v>
      </c>
      <c r="H844" s="1">
        <f t="shared" si="1025"/>
        <v>5.8342102203782593</v>
      </c>
      <c r="I844" s="1">
        <f t="shared" si="1025"/>
        <v>6.8492679957329452</v>
      </c>
      <c r="J844" s="1">
        <f t="shared" si="1025"/>
        <v>6.8434836610614331</v>
      </c>
      <c r="K844" s="1">
        <f t="shared" si="1025"/>
        <v>6.7631830128326831</v>
      </c>
      <c r="L844" s="1">
        <f t="shared" si="1025"/>
        <v>5.1009402829345634</v>
      </c>
      <c r="M844" s="1">
        <f t="shared" si="1025"/>
        <v>5.1241750175039984</v>
      </c>
      <c r="N844" s="1">
        <f t="shared" si="1025"/>
        <v>5.0749433875758472</v>
      </c>
      <c r="O844" s="1">
        <f t="shared" si="1025"/>
        <v>6.6862974009424345</v>
      </c>
      <c r="P844" s="1">
        <f>P845</f>
        <v>5.0473753529141341</v>
      </c>
      <c r="Q844" s="1">
        <f>Q845</f>
        <v>5.0277563703983841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5.3111461994586771</v>
      </c>
      <c r="G845" s="1">
        <f>[1]Industry!C$64</f>
        <v>6.2669546450372238</v>
      </c>
      <c r="H845" s="1">
        <f>[1]Industry!D$64</f>
        <v>5.8342102203782593</v>
      </c>
      <c r="I845" s="1">
        <f>[1]Industry!E$64</f>
        <v>6.8492679957329452</v>
      </c>
      <c r="J845" s="1">
        <f>[1]Industry!F$64</f>
        <v>6.8434836610614331</v>
      </c>
      <c r="K845" s="1">
        <f>[1]Industry!G$64</f>
        <v>6.7631830128326831</v>
      </c>
      <c r="L845" s="1">
        <f>[1]Industry!H$64</f>
        <v>5.1009402829345634</v>
      </c>
      <c r="M845" s="1">
        <f>[1]Industry!I$64</f>
        <v>5.1241750175039984</v>
      </c>
      <c r="N845" s="1">
        <f>[1]Industry!J$64</f>
        <v>5.0749433875758472</v>
      </c>
      <c r="O845" s="1">
        <f>[1]Industry!K$64</f>
        <v>6.6862974009424345</v>
      </c>
      <c r="P845" s="1">
        <f>[1]Industry!L$64</f>
        <v>5.0473753529141341</v>
      </c>
      <c r="Q845" s="1">
        <f>[1]Industry!M$64</f>
        <v>5.0277563703983841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0.46155235512352488</v>
      </c>
      <c r="G846" s="1">
        <f t="shared" ref="G846:O846" si="1026">G847</f>
        <v>0.54459439376402774</v>
      </c>
      <c r="H846" s="1">
        <f t="shared" si="1026"/>
        <v>0.54459444391123824</v>
      </c>
      <c r="I846" s="1">
        <f t="shared" si="1026"/>
        <v>0.54531581947609375</v>
      </c>
      <c r="J846" s="1">
        <f t="shared" si="1026"/>
        <v>0.54578970210163813</v>
      </c>
      <c r="K846" s="1">
        <f t="shared" si="1026"/>
        <v>0.54581623325401118</v>
      </c>
      <c r="L846" s="1">
        <f t="shared" si="1026"/>
        <v>0.54582478370634469</v>
      </c>
      <c r="M846" s="1">
        <f t="shared" si="1026"/>
        <v>0.54583078112066752</v>
      </c>
      <c r="N846" s="1">
        <f t="shared" si="1026"/>
        <v>0.54583509471481617</v>
      </c>
      <c r="O846" s="1">
        <f t="shared" si="1026"/>
        <v>0.54584919875767102</v>
      </c>
      <c r="P846" s="1">
        <f>P847</f>
        <v>0.54586036864057519</v>
      </c>
      <c r="Q846" s="1">
        <f>Q847</f>
        <v>0.54603986660462955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0.46155235512352488</v>
      </c>
      <c r="G847" s="1">
        <f>[1]Industry!C$65</f>
        <v>0.54459439376402774</v>
      </c>
      <c r="H847" s="1">
        <f>[1]Industry!D$65</f>
        <v>0.54459444391123824</v>
      </c>
      <c r="I847" s="1">
        <f>[1]Industry!E$65</f>
        <v>0.54531581947609375</v>
      </c>
      <c r="J847" s="1">
        <f>[1]Industry!F$65</f>
        <v>0.54578970210163813</v>
      </c>
      <c r="K847" s="1">
        <f>[1]Industry!G$65</f>
        <v>0.54581623325401118</v>
      </c>
      <c r="L847" s="1">
        <f>[1]Industry!H$65</f>
        <v>0.54582478370634469</v>
      </c>
      <c r="M847" s="1">
        <f>[1]Industry!I$65</f>
        <v>0.54583078112066752</v>
      </c>
      <c r="N847" s="1">
        <f>[1]Industry!J$65</f>
        <v>0.54583509471481617</v>
      </c>
      <c r="O847" s="1">
        <f>[1]Industry!K$65</f>
        <v>0.54584919875767102</v>
      </c>
      <c r="P847" s="1">
        <f>[1]Industry!L$65</f>
        <v>0.54586036864057519</v>
      </c>
      <c r="Q847" s="1">
        <f>[1]Industry!M$65</f>
        <v>0.54603986660462955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4.1173902161113771</v>
      </c>
      <c r="G848" s="1">
        <f t="shared" ref="G848:O848" si="1027">G849</f>
        <v>4.2663388191144724</v>
      </c>
      <c r="H848" s="1">
        <f t="shared" si="1027"/>
        <v>2.9611807402864576</v>
      </c>
      <c r="I848" s="1">
        <f t="shared" si="1027"/>
        <v>2.9280808300116976</v>
      </c>
      <c r="J848" s="1">
        <f t="shared" si="1027"/>
        <v>2.8949858185225534</v>
      </c>
      <c r="K848" s="1">
        <f t="shared" si="1027"/>
        <v>2.8804828152699442</v>
      </c>
      <c r="L848" s="1">
        <f t="shared" si="1027"/>
        <v>2.9088836099162139</v>
      </c>
      <c r="M848" s="1">
        <f t="shared" si="1027"/>
        <v>3.2773437501041461E-2</v>
      </c>
      <c r="N848" s="1">
        <f t="shared" si="1027"/>
        <v>5.874759207073363E-3</v>
      </c>
      <c r="O848" s="1">
        <f t="shared" si="1027"/>
        <v>5.1327680867591591E-3</v>
      </c>
      <c r="P848" s="1">
        <f>P849</f>
        <v>2.0479934526744323E-3</v>
      </c>
      <c r="Q848" s="1">
        <f>Q849</f>
        <v>1.0323420397696378E-3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4.1173902161113771</v>
      </c>
      <c r="G849" s="1">
        <f>[1]Industry!C$66</f>
        <v>4.2663388191144724</v>
      </c>
      <c r="H849" s="1">
        <f>[1]Industry!D$66</f>
        <v>2.9611807402864576</v>
      </c>
      <c r="I849" s="1">
        <f>[1]Industry!E$66</f>
        <v>2.9280808300116976</v>
      </c>
      <c r="J849" s="1">
        <f>[1]Industry!F$66</f>
        <v>2.8949858185225534</v>
      </c>
      <c r="K849" s="1">
        <f>[1]Industry!G$66</f>
        <v>2.8804828152699442</v>
      </c>
      <c r="L849" s="1">
        <f>[1]Industry!H$66</f>
        <v>2.9088836099162139</v>
      </c>
      <c r="M849" s="1">
        <f>[1]Industry!I$66</f>
        <v>3.2773437501041461E-2</v>
      </c>
      <c r="N849" s="1">
        <f>[1]Industry!J$66</f>
        <v>5.874759207073363E-3</v>
      </c>
      <c r="O849" s="1">
        <f>[1]Industry!K$66</f>
        <v>5.1327680867591591E-3</v>
      </c>
      <c r="P849" s="1">
        <f>[1]Industry!L$66</f>
        <v>2.0479934526744323E-3</v>
      </c>
      <c r="Q849" s="1">
        <f>[1]Industry!M$66</f>
        <v>1.0323420397696378E-3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6.7641936992336602E-2</v>
      </c>
      <c r="G850" s="1">
        <f t="shared" ref="G850:O850" si="1028">G851</f>
        <v>8.5502725731978799E-2</v>
      </c>
      <c r="H850" s="1">
        <f t="shared" si="1028"/>
        <v>8.4023695628035647E-2</v>
      </c>
      <c r="I850" s="1">
        <f t="shared" si="1028"/>
        <v>8.5767691947240224E-2</v>
      </c>
      <c r="J850" s="1">
        <f t="shared" si="1028"/>
        <v>3.3483683759700851E-2</v>
      </c>
      <c r="K850" s="1">
        <f t="shared" si="1028"/>
        <v>8.4443874720632348E-2</v>
      </c>
      <c r="L850" s="1">
        <f t="shared" si="1028"/>
        <v>8.1456257560160089E-2</v>
      </c>
      <c r="M850" s="1">
        <f t="shared" si="1028"/>
        <v>8.9617955041260577E-2</v>
      </c>
      <c r="N850" s="1">
        <f t="shared" si="1028"/>
        <v>2.1369965098640861E-2</v>
      </c>
      <c r="O850" s="1">
        <f t="shared" si="1028"/>
        <v>9.1559179699078012E-3</v>
      </c>
      <c r="P850" s="1">
        <f>P851</f>
        <v>3.7344230279133988E-3</v>
      </c>
      <c r="Q850" s="1">
        <f>Q851</f>
        <v>6.272694400984595E-3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6.7641936992336602E-2</v>
      </c>
      <c r="G851" s="1">
        <f>[1]Industry!C$67</f>
        <v>8.5502725731978799E-2</v>
      </c>
      <c r="H851" s="1">
        <f>[1]Industry!D$67</f>
        <v>8.4023695628035647E-2</v>
      </c>
      <c r="I851" s="1">
        <f>[1]Industry!E$67</f>
        <v>8.5767691947240224E-2</v>
      </c>
      <c r="J851" s="1">
        <f>[1]Industry!F$67</f>
        <v>3.3483683759700851E-2</v>
      </c>
      <c r="K851" s="1">
        <f>[1]Industry!G$67</f>
        <v>8.4443874720632348E-2</v>
      </c>
      <c r="L851" s="1">
        <f>[1]Industry!H$67</f>
        <v>8.1456257560160089E-2</v>
      </c>
      <c r="M851" s="1">
        <f>[1]Industry!I$67</f>
        <v>8.9617955041260577E-2</v>
      </c>
      <c r="N851" s="1">
        <f>[1]Industry!J$67</f>
        <v>2.1369965098640861E-2</v>
      </c>
      <c r="O851" s="1">
        <f>[1]Industry!K$67</f>
        <v>9.1559179699078012E-3</v>
      </c>
      <c r="P851" s="1">
        <f>[1]Industry!L$67</f>
        <v>3.7344230279133988E-3</v>
      </c>
      <c r="Q851" s="1">
        <f>[1]Industry!M$67</f>
        <v>6.272694400984595E-3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0</v>
      </c>
      <c r="J852" s="1">
        <f t="shared" si="1029"/>
        <v>5.4964005368185322</v>
      </c>
      <c r="K852" s="1">
        <f t="shared" si="1029"/>
        <v>6.4270697050207213</v>
      </c>
      <c r="L852" s="1">
        <f t="shared" si="1029"/>
        <v>6.4273971134146866</v>
      </c>
      <c r="M852" s="1">
        <f t="shared" si="1029"/>
        <v>6.50099361782366</v>
      </c>
      <c r="N852" s="1">
        <f t="shared" si="1029"/>
        <v>7.9768487550608462</v>
      </c>
      <c r="O852" s="1">
        <f t="shared" si="1029"/>
        <v>8.7028728932363304</v>
      </c>
      <c r="P852" s="1">
        <f>P853</f>
        <v>8.7029329727140698</v>
      </c>
      <c r="Q852" s="1">
        <f>Q853</f>
        <v>8.703103486993486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[1]Industry!F$69</f>
        <v>5.4964005368185322</v>
      </c>
      <c r="K853" s="1">
        <f>[1]Industry!G$69</f>
        <v>6.4270697050207213</v>
      </c>
      <c r="L853" s="1">
        <f>[1]Industry!H$69</f>
        <v>6.4273971134146866</v>
      </c>
      <c r="M853" s="1">
        <f>[1]Industry!I$69</f>
        <v>6.50099361782366</v>
      </c>
      <c r="N853" s="1">
        <f>[1]Industry!J$69</f>
        <v>7.9768487550608462</v>
      </c>
      <c r="O853" s="1">
        <f>[1]Industry!K$69</f>
        <v>8.7028728932363304</v>
      </c>
      <c r="P853" s="1">
        <f>[1]Industry!L$69</f>
        <v>8.7029329727140698</v>
      </c>
      <c r="Q853" s="1">
        <f>[1]Industry!M$69</f>
        <v>8.703103486993486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4.894210890141963</v>
      </c>
      <c r="H854" s="1">
        <f t="shared" si="1030"/>
        <v>4.8943358300173516</v>
      </c>
      <c r="I854" s="1">
        <f t="shared" si="1030"/>
        <v>5.1611167865161089</v>
      </c>
      <c r="J854" s="1">
        <f t="shared" si="1030"/>
        <v>12.412971777903673</v>
      </c>
      <c r="K854" s="1">
        <f t="shared" si="1030"/>
        <v>15.442015932870635</v>
      </c>
      <c r="L854" s="1">
        <f t="shared" ref="L854:O854" si="1031">SUM(L855:L856)</f>
        <v>19.277996797850346</v>
      </c>
      <c r="M854" s="1">
        <f t="shared" si="1031"/>
        <v>19.379624197931847</v>
      </c>
      <c r="N854" s="1">
        <f t="shared" si="1031"/>
        <v>19.379637822802703</v>
      </c>
      <c r="O854" s="1">
        <f t="shared" si="1031"/>
        <v>19.379629340778379</v>
      </c>
      <c r="P854" s="1">
        <f>SUM(P855:P856)</f>
        <v>19.379641754884197</v>
      </c>
      <c r="Q854" s="1">
        <f>SUM(Q855:Q856)</f>
        <v>19.379733061463131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0.8505974889949357</v>
      </c>
      <c r="H855" s="1">
        <f>[1]Industry!D$6-H856</f>
        <v>0.85061920312754502</v>
      </c>
      <c r="I855" s="1">
        <f>[1]Industry!E$6-I856</f>
        <v>0.89939293869127113</v>
      </c>
      <c r="J855" s="1">
        <f>[1]Industry!F$6-J856</f>
        <v>2.2487222695215117</v>
      </c>
      <c r="K855" s="1">
        <f>[1]Industry!G$6-K856</f>
        <v>3.2664541285424864</v>
      </c>
      <c r="L855" s="1">
        <f>[1]Industry!H$6-L856</f>
        <v>4.6667588421318289</v>
      </c>
      <c r="M855" s="1">
        <f>[1]Industry!I$6-M856</f>
        <v>4.7300781321160841</v>
      </c>
      <c r="N855" s="1">
        <f>[1]Industry!J$6-N856</f>
        <v>4.7299095136689679</v>
      </c>
      <c r="O855" s="1">
        <f>[1]Industry!K$6-O856</f>
        <v>4.7245747855441476</v>
      </c>
      <c r="P855" s="1">
        <f>[1]Industry!L$6-P856</f>
        <v>4.7245723685447008</v>
      </c>
      <c r="Q855" s="1">
        <f>[1]Industry!M$6-Q856</f>
        <v>4.7245764710902414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4.0436134011470273</v>
      </c>
      <c r="H856" s="1">
        <f>[1]Industry!D$70</f>
        <v>4.0437166268898066</v>
      </c>
      <c r="I856" s="1">
        <f>[1]Industry!E$70</f>
        <v>4.2617238478248378</v>
      </c>
      <c r="J856" s="1">
        <f>[1]Industry!F$70</f>
        <v>10.164249508382161</v>
      </c>
      <c r="K856" s="1">
        <f>[1]Industry!G$70</f>
        <v>12.175561804328149</v>
      </c>
      <c r="L856" s="1">
        <f>[1]Industry!H$70</f>
        <v>14.611237955718517</v>
      </c>
      <c r="M856" s="1">
        <f>[1]Industry!I$70</f>
        <v>14.649546065815763</v>
      </c>
      <c r="N856" s="1">
        <f>[1]Industry!J$70</f>
        <v>14.649728309133735</v>
      </c>
      <c r="O856" s="1">
        <f>[1]Industry!K$70</f>
        <v>14.655054555234232</v>
      </c>
      <c r="P856" s="1">
        <f>[1]Industry!L$70</f>
        <v>14.655069386339497</v>
      </c>
      <c r="Q856" s="1">
        <f>[1]Industry!M$70</f>
        <v>14.65515659037289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0.84261542941328516</v>
      </c>
      <c r="G858" s="4">
        <f t="shared" ref="G858:K858" si="1032">IFERROR(G820/G765,"-")</f>
        <v>0.84306236513985233</v>
      </c>
      <c r="H858" s="4">
        <f t="shared" si="1032"/>
        <v>0.84373276872970648</v>
      </c>
      <c r="I858" s="4">
        <f t="shared" si="1032"/>
        <v>0.84485010804612914</v>
      </c>
      <c r="J858" s="4">
        <f t="shared" si="1032"/>
        <v>0.8459674473625538</v>
      </c>
      <c r="K858" s="4">
        <f t="shared" si="1032"/>
        <v>0.84708478667897769</v>
      </c>
      <c r="L858" s="4">
        <f t="shared" ref="L858:O858" si="1033">IFERROR(L820/L765,"-")</f>
        <v>0.84820212599539913</v>
      </c>
      <c r="M858" s="4">
        <f t="shared" si="1033"/>
        <v>0.84931946531182401</v>
      </c>
      <c r="N858" s="4">
        <f t="shared" si="1033"/>
        <v>0.84931946531182312</v>
      </c>
      <c r="O858" s="4">
        <f t="shared" si="1033"/>
        <v>0.84931946531182412</v>
      </c>
      <c r="P858" s="4">
        <f t="shared" ref="P858:Q860" si="1034">IFERROR(P820/P765,"-")</f>
        <v>0.84931946531182256</v>
      </c>
      <c r="Q858" s="4">
        <f t="shared" si="1034"/>
        <v>0.8493194653118229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3.0809801822513307</v>
      </c>
      <c r="G859" s="4">
        <f t="shared" si="1037"/>
        <v>3.1055374774069118</v>
      </c>
      <c r="H859" s="4">
        <f t="shared" si="1037"/>
        <v>3.1423734201402871</v>
      </c>
      <c r="I859" s="4">
        <f t="shared" si="1037"/>
        <v>3.2037666580292465</v>
      </c>
      <c r="J859" s="4">
        <f t="shared" si="1037"/>
        <v>3.2651598959182087</v>
      </c>
      <c r="K859" s="4">
        <f t="shared" si="1037"/>
        <v>3.3265531338071685</v>
      </c>
      <c r="L859" s="4">
        <f t="shared" ref="L859:O859" si="1038">IFERROR(L821/L766,"-")</f>
        <v>3.3879463716961329</v>
      </c>
      <c r="M859" s="4">
        <f t="shared" si="1038"/>
        <v>3.4493396095850897</v>
      </c>
      <c r="N859" s="4">
        <f t="shared" si="1038"/>
        <v>3.4493396095850906</v>
      </c>
      <c r="O859" s="4">
        <f t="shared" si="1038"/>
        <v>3.4493396095850901</v>
      </c>
      <c r="P859" s="4">
        <f t="shared" si="1034"/>
        <v>3.4493396095850906</v>
      </c>
      <c r="Q859" s="4">
        <f t="shared" si="1034"/>
        <v>3.4493396095850914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</v>
      </c>
      <c r="G860" s="4">
        <f t="shared" si="1039"/>
        <v>1</v>
      </c>
      <c r="H860" s="4">
        <f t="shared" si="1039"/>
        <v>1</v>
      </c>
      <c r="I860" s="4">
        <f t="shared" si="1039"/>
        <v>1.0000163038635559</v>
      </c>
      <c r="J860" s="4">
        <f t="shared" si="1039"/>
        <v>1.0000319829982527</v>
      </c>
      <c r="K860" s="4">
        <f t="shared" si="1039"/>
        <v>1.000031390519609</v>
      </c>
      <c r="L860" s="4">
        <f t="shared" ref="L860:O860" si="1040">IFERROR(L822/L767,"-")</f>
        <v>1.0015845783635879</v>
      </c>
      <c r="M860" s="4">
        <f t="shared" si="1040"/>
        <v>0.96202239216745922</v>
      </c>
      <c r="N860" s="4">
        <f t="shared" si="1040"/>
        <v>0.96245575279183249</v>
      </c>
      <c r="O860" s="4">
        <f t="shared" si="1040"/>
        <v>0.96320419572579563</v>
      </c>
      <c r="P860" s="4">
        <f t="shared" si="1034"/>
        <v>0.96218380551526028</v>
      </c>
      <c r="Q860" s="4">
        <f t="shared" si="1034"/>
        <v>0.96078475185270007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0.77746213224363447</v>
      </c>
      <c r="G861" s="4">
        <f t="shared" ref="G861:K862" si="1041">IFERROR(G824/G769,"-")</f>
        <v>0.77871988564932304</v>
      </c>
      <c r="H861" s="4">
        <f t="shared" si="1041"/>
        <v>0.78060651575785589</v>
      </c>
      <c r="I861" s="4">
        <f t="shared" si="1041"/>
        <v>0.78375089927207731</v>
      </c>
      <c r="J861" s="4">
        <f t="shared" si="1041"/>
        <v>0.78689528278629817</v>
      </c>
      <c r="K861" s="4">
        <f t="shared" si="1041"/>
        <v>0.79003966630051947</v>
      </c>
      <c r="L861" s="4">
        <f t="shared" ref="L861:O861" si="1042">IFERROR(L824/L769,"-")</f>
        <v>0.79318404981473978</v>
      </c>
      <c r="M861" s="4">
        <f t="shared" si="1042"/>
        <v>0.79632843332896097</v>
      </c>
      <c r="N861" s="4">
        <f t="shared" si="1042"/>
        <v>0.79632843332896186</v>
      </c>
      <c r="O861" s="4">
        <f t="shared" si="1042"/>
        <v>0.79632843332896119</v>
      </c>
      <c r="P861" s="4">
        <f>IFERROR(P824/P769,"-")</f>
        <v>0.7963284333289613</v>
      </c>
      <c r="Q861" s="4">
        <f>IFERROR(Q824/Q769,"-")</f>
        <v>0.79632843332896053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1041"/>
        <v>0.67904999999999993</v>
      </c>
      <c r="H862" s="4">
        <f t="shared" si="1041"/>
        <v>0.68343749999999992</v>
      </c>
      <c r="I862" s="4">
        <f t="shared" si="1041"/>
        <v>0.69074999999999998</v>
      </c>
      <c r="J862" s="4">
        <f t="shared" si="1041"/>
        <v>0.69806249999999981</v>
      </c>
      <c r="K862" s="4">
        <f t="shared" si="1041"/>
        <v>0.7053749999999992</v>
      </c>
      <c r="L862" s="4">
        <f t="shared" ref="L862:O862" si="1043">IFERROR(L825/L770,"-")</f>
        <v>0.71268749999999881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0.80541375273570204</v>
      </c>
      <c r="G863" s="4">
        <f t="shared" ref="G863:K865" si="1044">IFERROR(G827/G779,"-")</f>
        <v>0.80662139941893618</v>
      </c>
      <c r="H863" s="4">
        <f t="shared" si="1044"/>
        <v>0.8067370315448491</v>
      </c>
      <c r="I863" s="4">
        <f t="shared" si="1044"/>
        <v>0.80932673792354359</v>
      </c>
      <c r="J863" s="4">
        <f t="shared" si="1044"/>
        <v>0.82871166334255375</v>
      </c>
      <c r="K863" s="4">
        <f t="shared" si="1044"/>
        <v>0.83104329269021582</v>
      </c>
      <c r="L863" s="4">
        <f t="shared" ref="L863:O863" si="1045">IFERROR(L827/L779,"-")</f>
        <v>0.84091829202842416</v>
      </c>
      <c r="M863" s="4">
        <f t="shared" si="1045"/>
        <v>0.84095963373780658</v>
      </c>
      <c r="N863" s="4">
        <f t="shared" si="1045"/>
        <v>0.79820594117840193</v>
      </c>
      <c r="O863" s="4">
        <f t="shared" si="1045"/>
        <v>0.80762723490359778</v>
      </c>
      <c r="P863" s="4">
        <f t="shared" ref="P863:Q865" si="1046">IFERROR(P827/P779,"-")</f>
        <v>0.7960742633584289</v>
      </c>
      <c r="Q863" s="4">
        <f t="shared" si="1046"/>
        <v>0.77909135754608538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1.9789360943171237</v>
      </c>
      <c r="I864" s="4">
        <f t="shared" si="1044"/>
        <v>0.60188025527109457</v>
      </c>
      <c r="J864" s="4">
        <f t="shared" si="1044"/>
        <v>0.953774456131665</v>
      </c>
      <c r="K864" s="4">
        <f t="shared" si="1044"/>
        <v>1.8035200642121734</v>
      </c>
      <c r="L864" s="4">
        <f t="shared" ref="L864:O864" si="1047">IFERROR(L828/L780,"-")</f>
        <v>1.366916600556203</v>
      </c>
      <c r="M864" s="4">
        <f t="shared" si="1047"/>
        <v>2.072253171626957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0.68268237413604638</v>
      </c>
      <c r="G865" s="4">
        <f t="shared" si="1044"/>
        <v>0.67019196749453236</v>
      </c>
      <c r="H865" s="4">
        <f t="shared" si="1044"/>
        <v>0.69740364609205063</v>
      </c>
      <c r="I865" s="4">
        <f t="shared" si="1044"/>
        <v>0.7047815266076205</v>
      </c>
      <c r="J865" s="4">
        <f t="shared" si="1044"/>
        <v>0.70478233512454747</v>
      </c>
      <c r="K865" s="4">
        <f t="shared" si="1044"/>
        <v>0.70478379149104475</v>
      </c>
      <c r="L865" s="4">
        <f t="shared" ref="L865:O865" si="1048">IFERROR(L829/L781,"-")</f>
        <v>0.7092462767861476</v>
      </c>
      <c r="M865" s="4">
        <f t="shared" si="1048"/>
        <v>0.71371090776174073</v>
      </c>
      <c r="N865" s="4">
        <f t="shared" si="1048"/>
        <v>0.71999999999999931</v>
      </c>
      <c r="O865" s="4">
        <f t="shared" si="1048"/>
        <v>0.71999999999999964</v>
      </c>
      <c r="P865" s="4">
        <f t="shared" si="1046"/>
        <v>0.7200000000000002</v>
      </c>
      <c r="Q865" s="4">
        <f t="shared" si="1046"/>
        <v>0.72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0.66500000000000026</v>
      </c>
      <c r="G866" s="4">
        <f t="shared" ref="G866:K866" si="1049">IFERROR(G831/G790,"-")</f>
        <v>0.66600000000000015</v>
      </c>
      <c r="H866" s="4">
        <f t="shared" si="1049"/>
        <v>0.66749999999999987</v>
      </c>
      <c r="I866" s="4">
        <f t="shared" si="1049"/>
        <v>0.66999999999999971</v>
      </c>
      <c r="J866" s="4">
        <f t="shared" si="1049"/>
        <v>0.67249999999999999</v>
      </c>
      <c r="K866" s="4">
        <f t="shared" si="1049"/>
        <v>0.67500000000000071</v>
      </c>
      <c r="L866" s="4">
        <f t="shared" ref="L866:O866" si="1050">IFERROR(L831/L790,"-")</f>
        <v>0.6775000000000001</v>
      </c>
      <c r="M866" s="4">
        <f t="shared" si="1050"/>
        <v>0.67999999999999983</v>
      </c>
      <c r="N866" s="4">
        <f t="shared" si="1050"/>
        <v>0.67999999999999927</v>
      </c>
      <c r="O866" s="4">
        <f t="shared" si="1050"/>
        <v>0.67999999999999983</v>
      </c>
      <c r="P866" s="4">
        <f>IFERROR(P831/P790,"-")</f>
        <v>0.67999999999999927</v>
      </c>
      <c r="Q866" s="4">
        <f>IFERROR(Q831/Q790,"-")</f>
        <v>0.67999999999999949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1.1968695093097199</v>
      </c>
      <c r="G867" s="4">
        <f t="shared" ref="G867:K867" si="1051">IFERROR(G834/G793,"-")</f>
        <v>0.9509192817880292</v>
      </c>
      <c r="H867" s="4">
        <f t="shared" si="1051"/>
        <v>0.93155765821858838</v>
      </c>
      <c r="I867" s="4">
        <f t="shared" si="1051"/>
        <v>0.95545742424888347</v>
      </c>
      <c r="J867" s="4">
        <f t="shared" si="1051"/>
        <v>0.93657972807808831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0.94707800376101337</v>
      </c>
      <c r="O867" s="4">
        <f t="shared" si="1052"/>
        <v>0.94690864071005154</v>
      </c>
      <c r="P867" s="4">
        <f t="shared" ref="P867:Q876" si="1053">IFERROR(P834/P793,"-")</f>
        <v>0.94600681009452048</v>
      </c>
      <c r="Q867" s="4">
        <f t="shared" si="1053"/>
        <v>0.94339062621859016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1.1968695093097199</v>
      </c>
      <c r="G868" s="4">
        <f t="shared" si="1054"/>
        <v>0.95091928178802909</v>
      </c>
      <c r="H868" s="4">
        <f t="shared" si="1054"/>
        <v>0.93155765821858838</v>
      </c>
      <c r="I868" s="4">
        <f t="shared" si="1054"/>
        <v>0.95545742424888336</v>
      </c>
      <c r="J868" s="4">
        <f t="shared" si="1054"/>
        <v>0.93657972807808842</v>
      </c>
      <c r="K868" s="4">
        <f t="shared" si="1054"/>
        <v>0.94284186669857917</v>
      </c>
      <c r="L868" s="4">
        <f t="shared" ref="L868:O868" si="1055">IFERROR(L835/L794,"-")</f>
        <v>0.94465093316729287</v>
      </c>
      <c r="M868" s="4">
        <f t="shared" si="1055"/>
        <v>0.94955354649021684</v>
      </c>
      <c r="N868" s="4">
        <f t="shared" si="1055"/>
        <v>0.94707800376101337</v>
      </c>
      <c r="O868" s="4">
        <f t="shared" si="1055"/>
        <v>0.94690864071005154</v>
      </c>
      <c r="P868" s="4">
        <f t="shared" si="1053"/>
        <v>0.94600681009452059</v>
      </c>
      <c r="Q868" s="4">
        <f t="shared" si="1053"/>
        <v>0.94339062621859027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0.94284186669857917</v>
      </c>
      <c r="L869" s="4">
        <f t="shared" ref="L869:O869" si="1056">IFERROR(L836/L795,"-")</f>
        <v>0.94465093316729276</v>
      </c>
      <c r="M869" s="4">
        <f t="shared" si="1056"/>
        <v>0.94955354649021695</v>
      </c>
      <c r="N869" s="4">
        <f t="shared" si="1056"/>
        <v>0.94707800376101325</v>
      </c>
      <c r="O869" s="4">
        <f t="shared" si="1056"/>
        <v>0.94690864071005154</v>
      </c>
      <c r="P869" s="4">
        <f t="shared" si="1053"/>
        <v>0.94600681009452059</v>
      </c>
      <c r="Q869" s="4">
        <f t="shared" si="1053"/>
        <v>0.94339062621859038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 t="str">
        <f t="shared" si="1054"/>
        <v>-</v>
      </c>
      <c r="J870" s="4">
        <f t="shared" si="1054"/>
        <v>0.93657972807808831</v>
      </c>
      <c r="K870" s="4">
        <f t="shared" si="1054"/>
        <v>0.94284186669857928</v>
      </c>
      <c r="L870" s="4">
        <f t="shared" ref="L870:O870" si="1057">IFERROR(L837/L796,"-")</f>
        <v>0.94465093316729276</v>
      </c>
      <c r="M870" s="4">
        <f t="shared" si="1057"/>
        <v>0.94955354649021684</v>
      </c>
      <c r="N870" s="4">
        <f t="shared" si="1057"/>
        <v>0.94707800376101314</v>
      </c>
      <c r="O870" s="4">
        <f t="shared" si="1057"/>
        <v>0.94690864071005154</v>
      </c>
      <c r="P870" s="4">
        <f t="shared" si="1053"/>
        <v>0.94600681009452059</v>
      </c>
      <c r="Q870" s="4">
        <f t="shared" si="1053"/>
        <v>0.94339062621859027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1.1968695093097199</v>
      </c>
      <c r="G871" s="4">
        <f t="shared" si="1054"/>
        <v>0.95091928178802909</v>
      </c>
      <c r="H871" s="4">
        <f t="shared" si="1054"/>
        <v>0.93155765821858827</v>
      </c>
      <c r="I871" s="4">
        <f t="shared" si="1054"/>
        <v>0.95545742424888325</v>
      </c>
      <c r="J871" s="4">
        <f t="shared" si="1054"/>
        <v>0.93657972807808842</v>
      </c>
      <c r="K871" s="4">
        <f t="shared" si="1054"/>
        <v>0.94284186669857928</v>
      </c>
      <c r="L871" s="4">
        <f t="shared" ref="L871:O871" si="1058">IFERROR(L838/L797,"-")</f>
        <v>0.94465093316729276</v>
      </c>
      <c r="M871" s="4">
        <f t="shared" si="1058"/>
        <v>0.94955354649021695</v>
      </c>
      <c r="N871" s="4">
        <f t="shared" si="1058"/>
        <v>0.94707800376101337</v>
      </c>
      <c r="O871" s="4">
        <f t="shared" si="1058"/>
        <v>0.94690864071005143</v>
      </c>
      <c r="P871" s="4">
        <f t="shared" si="1053"/>
        <v>0.94600681009452059</v>
      </c>
      <c r="Q871" s="4">
        <f t="shared" si="1053"/>
        <v>0.94339062621859027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0.94284186669857917</v>
      </c>
      <c r="L872" s="4">
        <f t="shared" ref="L872:O872" si="1059">IFERROR(L839/L798,"-")</f>
        <v>0.94465093316729276</v>
      </c>
      <c r="M872" s="4">
        <f t="shared" si="1059"/>
        <v>0.94955354649021684</v>
      </c>
      <c r="N872" s="4">
        <f t="shared" si="1059"/>
        <v>0.94707800376101325</v>
      </c>
      <c r="O872" s="4">
        <f t="shared" si="1059"/>
        <v>0.94690864071005143</v>
      </c>
      <c r="P872" s="4">
        <f t="shared" si="1053"/>
        <v>0.94600681009452059</v>
      </c>
      <c r="Q872" s="4">
        <f t="shared" si="1053"/>
        <v>0.94339062621859038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1.1968695093097199</v>
      </c>
      <c r="G873" s="4">
        <f t="shared" si="1054"/>
        <v>0.95091928178802909</v>
      </c>
      <c r="H873" s="4">
        <f t="shared" si="1054"/>
        <v>0.93155765821858838</v>
      </c>
      <c r="I873" s="4">
        <f t="shared" si="1054"/>
        <v>0.95545742424888336</v>
      </c>
      <c r="J873" s="4">
        <f t="shared" si="1054"/>
        <v>0.93657972807808831</v>
      </c>
      <c r="K873" s="4">
        <f t="shared" si="1054"/>
        <v>0.94284186669857939</v>
      </c>
      <c r="L873" s="4">
        <f t="shared" ref="L873:O873" si="1060">IFERROR(L840/L799,"-")</f>
        <v>0.94465093316729287</v>
      </c>
      <c r="M873" s="4">
        <f t="shared" si="1060"/>
        <v>0.94955354649021695</v>
      </c>
      <c r="N873" s="4">
        <f t="shared" si="1060"/>
        <v>0.94707800376101337</v>
      </c>
      <c r="O873" s="4">
        <f t="shared" si="1060"/>
        <v>0.94690864071005143</v>
      </c>
      <c r="P873" s="4">
        <f t="shared" si="1053"/>
        <v>0.94600681009452048</v>
      </c>
      <c r="Q873" s="4">
        <f t="shared" si="1053"/>
        <v>0.94339062621859016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0.94284186669857917</v>
      </c>
      <c r="L874" s="4">
        <f t="shared" ref="L874:O874" si="1061">IFERROR(L841/L800,"-")</f>
        <v>0.94465093316729276</v>
      </c>
      <c r="M874" s="4">
        <f t="shared" si="1061"/>
        <v>0.94955354649021684</v>
      </c>
      <c r="N874" s="4">
        <f t="shared" si="1061"/>
        <v>0.94707800376101337</v>
      </c>
      <c r="O874" s="4">
        <f t="shared" si="1061"/>
        <v>0.94690864071005165</v>
      </c>
      <c r="P874" s="4">
        <f t="shared" si="1053"/>
        <v>0.9460068100945207</v>
      </c>
      <c r="Q874" s="4">
        <f t="shared" si="1053"/>
        <v>0.94339062621859038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 t="str">
        <f t="shared" si="1054"/>
        <v>-</v>
      </c>
      <c r="J875" s="4">
        <f t="shared" si="1054"/>
        <v>0.93657972807808831</v>
      </c>
      <c r="K875" s="4">
        <f t="shared" si="1054"/>
        <v>0.94284186669857928</v>
      </c>
      <c r="L875" s="4">
        <f t="shared" ref="L875:O875" si="1062">IFERROR(L842/L801,"-")</f>
        <v>0.94465093316729276</v>
      </c>
      <c r="M875" s="4">
        <f t="shared" si="1062"/>
        <v>0.94955354649021684</v>
      </c>
      <c r="N875" s="4">
        <f t="shared" si="1062"/>
        <v>0.94707800376101337</v>
      </c>
      <c r="O875" s="4">
        <f t="shared" si="1062"/>
        <v>0.94690864071005143</v>
      </c>
      <c r="P875" s="4">
        <f t="shared" si="1053"/>
        <v>0.94600681009452059</v>
      </c>
      <c r="Q875" s="4">
        <f t="shared" si="1053"/>
        <v>0.94339062621859027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0.92447626236575053</v>
      </c>
      <c r="G876" s="4">
        <f t="shared" si="1054"/>
        <v>0.92645636412827181</v>
      </c>
      <c r="H876" s="4">
        <f t="shared" si="1054"/>
        <v>0.92942651677205446</v>
      </c>
      <c r="I876" s="4">
        <f t="shared" si="1054"/>
        <v>0.93437677117835705</v>
      </c>
      <c r="J876" s="4">
        <f t="shared" si="1054"/>
        <v>0.9393270255846613</v>
      </c>
      <c r="K876" s="4">
        <f>IFERROR(K843/K802,"-")</f>
        <v>0.94427727999096489</v>
      </c>
      <c r="L876" s="4">
        <f t="shared" ref="L876:O876" si="1063">IFERROR(L843/L802,"-")</f>
        <v>0.94713863999548376</v>
      </c>
      <c r="M876" s="4">
        <f t="shared" si="1063"/>
        <v>0.94999999999999973</v>
      </c>
      <c r="N876" s="4">
        <f t="shared" si="1063"/>
        <v>0.94999999999999951</v>
      </c>
      <c r="O876" s="4">
        <f t="shared" si="1063"/>
        <v>0.94999999999999962</v>
      </c>
      <c r="P876" s="4">
        <f t="shared" si="1053"/>
        <v>0.94999999999999973</v>
      </c>
      <c r="Q876" s="4">
        <f t="shared" si="1053"/>
        <v>0.95000000000000007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0.5899999999999993</v>
      </c>
      <c r="G877" s="4">
        <f t="shared" ref="G877:K877" si="1064">IFERROR(G845/G804,"-")</f>
        <v>0.59066666666666678</v>
      </c>
      <c r="H877" s="4">
        <f t="shared" si="1064"/>
        <v>0.59166666666666667</v>
      </c>
      <c r="I877" s="4">
        <f t="shared" si="1064"/>
        <v>0.59333333333333271</v>
      </c>
      <c r="J877" s="4">
        <f t="shared" si="1064"/>
        <v>0.59499999999999953</v>
      </c>
      <c r="K877" s="4">
        <f t="shared" si="1064"/>
        <v>0.59666666666666712</v>
      </c>
      <c r="L877" s="4">
        <f t="shared" ref="L877:O877" si="1065">IFERROR(L845/L804,"-")</f>
        <v>0.59833333333333349</v>
      </c>
      <c r="M877" s="4">
        <f t="shared" si="1065"/>
        <v>0.60000000000000053</v>
      </c>
      <c r="N877" s="4">
        <f t="shared" si="1065"/>
        <v>0.59999999999999976</v>
      </c>
      <c r="O877" s="4">
        <f t="shared" si="1065"/>
        <v>0.60000000000000053</v>
      </c>
      <c r="P877" s="4">
        <f>IFERROR(P845/P804,"-")</f>
        <v>0.6</v>
      </c>
      <c r="Q877" s="4">
        <f>IFERROR(Q845/Q804,"-")</f>
        <v>0.6000000000000002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0.7374999999999996</v>
      </c>
      <c r="G878" s="4">
        <f t="shared" ref="G878:K878" si="1066">IFERROR(G847/G806,"-")</f>
        <v>0.73833333333333251</v>
      </c>
      <c r="H878" s="4">
        <f t="shared" si="1066"/>
        <v>0.73958333333333348</v>
      </c>
      <c r="I878" s="4">
        <f t="shared" si="1066"/>
        <v>0.74166666666666703</v>
      </c>
      <c r="J878" s="4">
        <f t="shared" si="1066"/>
        <v>0.74375000000000058</v>
      </c>
      <c r="K878" s="4">
        <f t="shared" si="1066"/>
        <v>0.74583333333333357</v>
      </c>
      <c r="L878" s="4">
        <f t="shared" ref="L878:O878" si="1067">IFERROR(L847/L806,"-")</f>
        <v>0.74791666666666679</v>
      </c>
      <c r="M878" s="4">
        <f t="shared" si="1067"/>
        <v>0.74999999999999889</v>
      </c>
      <c r="N878" s="4">
        <f t="shared" si="1067"/>
        <v>0.74999999999999933</v>
      </c>
      <c r="O878" s="4">
        <f t="shared" si="1067"/>
        <v>0.75</v>
      </c>
      <c r="P878" s="4">
        <f>IFERROR(P847/P806,"-")</f>
        <v>0.75000000000000067</v>
      </c>
      <c r="Q878" s="4">
        <f>IFERROR(Q847/Q806,"-")</f>
        <v>0.74999999999999989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0.5279999999999998</v>
      </c>
      <c r="G879" s="4">
        <f t="shared" ref="G879:K879" si="1068">IFERROR(G849/G808,"-")</f>
        <v>0.5279999999999998</v>
      </c>
      <c r="H879" s="4">
        <f t="shared" si="1068"/>
        <v>0.52800000000000025</v>
      </c>
      <c r="I879" s="4">
        <f t="shared" si="1068"/>
        <v>0.52800000000000047</v>
      </c>
      <c r="J879" s="4">
        <f t="shared" si="1068"/>
        <v>0.52799999999999991</v>
      </c>
      <c r="K879" s="4">
        <f t="shared" si="1068"/>
        <v>0.52799999999999947</v>
      </c>
      <c r="L879" s="4">
        <f t="shared" ref="L879:O879" si="1069">IFERROR(L849/L808,"-")</f>
        <v>0.53599999999999959</v>
      </c>
      <c r="M879" s="4">
        <f t="shared" si="1069"/>
        <v>0.54399999999999993</v>
      </c>
      <c r="N879" s="4">
        <f t="shared" si="1069"/>
        <v>0.54399999999999959</v>
      </c>
      <c r="O879" s="4">
        <f t="shared" si="1069"/>
        <v>0.54400000000000037</v>
      </c>
      <c r="P879" s="4">
        <f>IFERROR(P849/P808,"-")</f>
        <v>0.54399999999999937</v>
      </c>
      <c r="Q879" s="4">
        <f>IFERROR(Q849/Q808,"-")</f>
        <v>0.54399999999999948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 t="str">
        <f t="shared" si="1072"/>
        <v>-</v>
      </c>
      <c r="J881" s="4">
        <f t="shared" si="1072"/>
        <v>0.7765763370618769</v>
      </c>
      <c r="K881" s="4">
        <f t="shared" si="1072"/>
        <v>0.79136788514380996</v>
      </c>
      <c r="L881" s="4">
        <f t="shared" ref="L881:O881" si="1073">IFERROR(L853/L814,"-")</f>
        <v>0.7973668775396241</v>
      </c>
      <c r="M881" s="4">
        <f t="shared" si="1073"/>
        <v>0.80510383836016663</v>
      </c>
      <c r="N881" s="4">
        <f t="shared" si="1073"/>
        <v>0.81060374404981206</v>
      </c>
      <c r="O881" s="4">
        <f t="shared" si="1073"/>
        <v>0.81063861995110464</v>
      </c>
      <c r="P881" s="4">
        <f>IFERROR(P853/P814,"-")</f>
        <v>0.81152568732610908</v>
      </c>
      <c r="Q881" s="4">
        <f>IFERROR(Q853/Q814,"-")</f>
        <v>0.81266286387583231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140.10134102856514</v>
      </c>
      <c r="G882" s="17">
        <f t="shared" si="1074"/>
        <v>137.05238514037552</v>
      </c>
      <c r="H882" s="17">
        <f t="shared" si="1074"/>
        <v>130.57133506179102</v>
      </c>
      <c r="I882" s="17">
        <f t="shared" si="1074"/>
        <v>128.88199797790222</v>
      </c>
      <c r="J882" s="17">
        <f t="shared" si="1074"/>
        <v>127.1499879139861</v>
      </c>
      <c r="K882" s="17">
        <f t="shared" si="1074"/>
        <v>126.33833796368313</v>
      </c>
      <c r="L882" s="17">
        <f t="shared" ref="L882:O882" si="1075">L883+L887+L894+L905+L913+L915+L917+L919+L923</f>
        <v>123.0693682900457</v>
      </c>
      <c r="M882" s="17">
        <f t="shared" si="1075"/>
        <v>114.09893748403583</v>
      </c>
      <c r="N882" s="17">
        <f t="shared" si="1075"/>
        <v>112.74550082471801</v>
      </c>
      <c r="O882" s="17">
        <f t="shared" si="1075"/>
        <v>113.69096983910224</v>
      </c>
      <c r="P882" s="17">
        <f>P883+P887+P894+P905+P913+P915+P917+P919+P923</f>
        <v>113.84985993659171</v>
      </c>
      <c r="Q882" s="17">
        <f>Q883+Q887+Q894+Q905+Q913+Q915+Q917+Q919+Q923</f>
        <v>115.06201277874281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60.950035340642827</v>
      </c>
      <c r="G883" s="1">
        <f>[1]Services!C$11</f>
        <v>60.130084850731357</v>
      </c>
      <c r="H883" s="1">
        <f>[1]Services!D$11</f>
        <v>65.117399749406019</v>
      </c>
      <c r="I883" s="1">
        <f>[1]Services!E$11</f>
        <v>65.419273179527195</v>
      </c>
      <c r="J883" s="1">
        <f>[1]Services!F$11</f>
        <v>65.381368685420341</v>
      </c>
      <c r="K883" s="1">
        <f>[1]Services!G$11</f>
        <v>65.530476257470397</v>
      </c>
      <c r="L883" s="1">
        <f>[1]Services!H$11</f>
        <v>64.774907115517749</v>
      </c>
      <c r="M883" s="1">
        <f>[1]Services!I$11</f>
        <v>66.280761588817199</v>
      </c>
      <c r="N883" s="1">
        <f>[1]Services!J$11</f>
        <v>68.191033827243203</v>
      </c>
      <c r="O883" s="1">
        <f>[1]Services!K$11</f>
        <v>69.743360475398916</v>
      </c>
      <c r="P883" s="1">
        <f>[1]Services!L$11</f>
        <v>70.332173647467158</v>
      </c>
      <c r="Q883" s="1">
        <f>[1]Services!M$11</f>
        <v>71.204463889653624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2.6236265128300769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2.9576471470933461E-3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2.1197389492892258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1.8224350470277393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1.5212519688689867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1.2570449058284359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0.9413158103930187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0.70969131291422172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1.2301437750451871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1.6693895188534789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1.0460057603950068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0.74616549940100718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1.3316342529003113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1.4252076918934626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1.4593533273531412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1.5268974374495403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1.5679614507720183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1.615893099017454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1.6989276248074574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3.9599538308095057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4.3016612196383841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4.5593693333065906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4.9613302534335455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5.36021648713196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58.701919511690804</v>
      </c>
      <c r="H886" s="1">
        <f>[1]Services!D$11-[1]Services!D$28</f>
        <v>61.538307472763648</v>
      </c>
      <c r="I886" s="1">
        <f>[1]Services!E$11-[1]Services!E$28</f>
        <v>62.069940695049915</v>
      </c>
      <c r="J886" s="1">
        <f>[1]Services!F$11-[1]Services!F$28</f>
        <v>62.292155265779336</v>
      </c>
      <c r="K886" s="1">
        <f>[1]Services!G$11-[1]Services!G$28</f>
        <v>62.657538252624505</v>
      </c>
      <c r="L886" s="1">
        <f>[1]Services!H$11-[1]Services!H$28</f>
        <v>62.134663680317274</v>
      </c>
      <c r="M886" s="1">
        <f>[1]Services!I$11-[1]Services!I$28</f>
        <v>61.611116445093472</v>
      </c>
      <c r="N886" s="1">
        <f>[1]Services!J$11-[1]Services!J$28</f>
        <v>62.659228832559634</v>
      </c>
      <c r="O886" s="1">
        <f>[1]Services!K$11-[1]Services!K$28</f>
        <v>63.514601623238846</v>
      </c>
      <c r="P886" s="1">
        <f>[1]Services!L$11-[1]Services!L$28</f>
        <v>64.324837633638609</v>
      </c>
      <c r="Q886" s="1">
        <f>[1]Services!M$11-[1]Services!M$28</f>
        <v>65.098081903120658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30.256664173100329</v>
      </c>
      <c r="G887" s="1">
        <f t="shared" ref="G887:O887" si="1078">G888</f>
        <v>25.562824913552276</v>
      </c>
      <c r="H887" s="1">
        <f t="shared" si="1078"/>
        <v>19.176777674992557</v>
      </c>
      <c r="I887" s="1">
        <f t="shared" si="1078"/>
        <v>15.828061491583043</v>
      </c>
      <c r="J887" s="1">
        <f t="shared" si="1078"/>
        <v>8.7425491507500155</v>
      </c>
      <c r="K887" s="1">
        <f t="shared" si="1078"/>
        <v>5.9703167315444734</v>
      </c>
      <c r="L887" s="1">
        <f t="shared" si="1078"/>
        <v>3.1607882568519123</v>
      </c>
      <c r="M887" s="1">
        <f t="shared" si="1078"/>
        <v>0.86614481500781715</v>
      </c>
      <c r="N887" s="1">
        <f t="shared" si="1078"/>
        <v>0.85310284084496335</v>
      </c>
      <c r="O887" s="1">
        <f t="shared" si="1078"/>
        <v>0.85926087514340721</v>
      </c>
      <c r="P887" s="1">
        <f>P888</f>
        <v>0.85958941405348466</v>
      </c>
      <c r="Q887" s="1">
        <f>Q888</f>
        <v>0.85961810322364662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30.256664173100329</v>
      </c>
      <c r="G888" s="1">
        <f t="shared" ref="G888:K888" si="1079">SUM(G891,G893)</f>
        <v>25.562824913552276</v>
      </c>
      <c r="H888" s="1">
        <f t="shared" si="1079"/>
        <v>19.176777674992557</v>
      </c>
      <c r="I888" s="1">
        <f t="shared" si="1079"/>
        <v>15.828061491583043</v>
      </c>
      <c r="J888" s="1">
        <f t="shared" si="1079"/>
        <v>8.7425491507500155</v>
      </c>
      <c r="K888" s="1">
        <f t="shared" si="1079"/>
        <v>5.9703167315444734</v>
      </c>
      <c r="L888" s="1">
        <f t="shared" ref="L888:O888" si="1080">SUM(L891,L893)</f>
        <v>3.1607882568519123</v>
      </c>
      <c r="M888" s="1">
        <f t="shared" si="1080"/>
        <v>0.86614481500781715</v>
      </c>
      <c r="N888" s="1">
        <f t="shared" si="1080"/>
        <v>0.85310284084496335</v>
      </c>
      <c r="O888" s="1">
        <f t="shared" si="1080"/>
        <v>0.85926087514340721</v>
      </c>
      <c r="P888" s="1">
        <f>SUM(P891,P893)</f>
        <v>0.85958941405348466</v>
      </c>
      <c r="Q888" s="1">
        <f>SUM(Q891,Q893)</f>
        <v>0.85961810322364662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30.256664173100329</v>
      </c>
      <c r="G889" s="1">
        <f t="shared" ref="G889:O889" si="1081">G890</f>
        <v>25.562824913552276</v>
      </c>
      <c r="H889" s="1">
        <f t="shared" si="1081"/>
        <v>19.176767071087518</v>
      </c>
      <c r="I889" s="1">
        <f t="shared" si="1081"/>
        <v>15.827406988221631</v>
      </c>
      <c r="J889" s="1">
        <f t="shared" si="1081"/>
        <v>8.7391725419924278</v>
      </c>
      <c r="K889" s="1">
        <f t="shared" si="1081"/>
        <v>5.9682118048678587</v>
      </c>
      <c r="L889" s="1">
        <f t="shared" si="1081"/>
        <v>3.1580288484315404</v>
      </c>
      <c r="M889" s="1">
        <f t="shared" si="1081"/>
        <v>1.3635529906764214E-5</v>
      </c>
      <c r="N889" s="1">
        <f t="shared" si="1081"/>
        <v>4.6664654800470362E-5</v>
      </c>
      <c r="O889" s="1">
        <f t="shared" si="1081"/>
        <v>5.3130974334070525E-5</v>
      </c>
      <c r="P889" s="1">
        <f>P890</f>
        <v>5.6162902918302051E-5</v>
      </c>
      <c r="Q889" s="1">
        <f>Q890</f>
        <v>8.3248276306979629E-5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30.256664173100329</v>
      </c>
      <c r="G890" s="1">
        <f>[1]Services!C$12</f>
        <v>25.562824913552276</v>
      </c>
      <c r="H890" s="1">
        <f>[1]Services!D$12</f>
        <v>19.176767071087518</v>
      </c>
      <c r="I890" s="1">
        <f>[1]Services!E$12</f>
        <v>15.827406988221631</v>
      </c>
      <c r="J890" s="1">
        <f>[1]Services!F$12</f>
        <v>8.7391725419924278</v>
      </c>
      <c r="K890" s="1">
        <f>[1]Services!G$12</f>
        <v>5.9682118048678587</v>
      </c>
      <c r="L890" s="1">
        <f>[1]Services!H$12</f>
        <v>3.1580288484315404</v>
      </c>
      <c r="M890" s="1">
        <f>[1]Services!I$12</f>
        <v>1.3635529906764214E-5</v>
      </c>
      <c r="N890" s="1">
        <f>[1]Services!J$12</f>
        <v>4.6664654800470362E-5</v>
      </c>
      <c r="O890" s="1">
        <f>[1]Services!K$12</f>
        <v>5.3130974334070525E-5</v>
      </c>
      <c r="P890" s="1">
        <f>[1]Services!L$12</f>
        <v>5.6162902918302051E-5</v>
      </c>
      <c r="Q890" s="1">
        <f>[1]Services!M$12</f>
        <v>8.3248276306979629E-5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30.256664173100329</v>
      </c>
      <c r="G891" s="1">
        <f t="shared" ref="G891:K891" si="1082">G890</f>
        <v>25.562824913552276</v>
      </c>
      <c r="H891" s="1">
        <f t="shared" si="1082"/>
        <v>19.176767071087518</v>
      </c>
      <c r="I891" s="1">
        <f t="shared" si="1082"/>
        <v>15.827406988221631</v>
      </c>
      <c r="J891" s="1">
        <f t="shared" si="1082"/>
        <v>8.7391725419924278</v>
      </c>
      <c r="K891" s="1">
        <f t="shared" si="1082"/>
        <v>5.9682118048678587</v>
      </c>
      <c r="L891" s="1">
        <f t="shared" ref="L891:O891" si="1083">L890</f>
        <v>3.1580288484315404</v>
      </c>
      <c r="M891" s="1">
        <f t="shared" si="1083"/>
        <v>1.3635529906764214E-5</v>
      </c>
      <c r="N891" s="1">
        <f t="shared" si="1083"/>
        <v>4.6664654800470362E-5</v>
      </c>
      <c r="O891" s="1">
        <f t="shared" si="1083"/>
        <v>5.3130974334070525E-5</v>
      </c>
      <c r="P891" s="1">
        <f>P890</f>
        <v>5.6162902918302051E-5</v>
      </c>
      <c r="Q891" s="1">
        <f>Q890</f>
        <v>8.3248276306979629E-5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1.0603905040168241E-5</v>
      </c>
      <c r="I892">
        <f t="shared" si="1084"/>
        <v>6.5450336141236322E-4</v>
      </c>
      <c r="J892">
        <f t="shared" si="1084"/>
        <v>3.3766087575873936E-3</v>
      </c>
      <c r="K892">
        <f t="shared" si="1084"/>
        <v>2.1049266766149668E-3</v>
      </c>
      <c r="L892">
        <f t="shared" si="1084"/>
        <v>2.759408420371953E-3</v>
      </c>
      <c r="M892">
        <f t="shared" si="1084"/>
        <v>0.86613117947791041</v>
      </c>
      <c r="N892">
        <f t="shared" si="1084"/>
        <v>0.85305617619016283</v>
      </c>
      <c r="O892">
        <f t="shared" si="1084"/>
        <v>0.85920774416907308</v>
      </c>
      <c r="P892">
        <f>P893</f>
        <v>0.85953325115056634</v>
      </c>
      <c r="Q892">
        <f>Q893</f>
        <v>0.85953485494733961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1.0603905040168241E-5</v>
      </c>
      <c r="I893">
        <f>[1]Services!E$13</f>
        <v>6.5450336141236322E-4</v>
      </c>
      <c r="J893">
        <f>[1]Services!F$13</f>
        <v>3.3766087575873936E-3</v>
      </c>
      <c r="K893">
        <f>[1]Services!G$13</f>
        <v>2.1049266766149668E-3</v>
      </c>
      <c r="L893">
        <f>[1]Services!H$13</f>
        <v>2.759408420371953E-3</v>
      </c>
      <c r="M893">
        <f>[1]Services!I$13</f>
        <v>0.86613117947791041</v>
      </c>
      <c r="N893">
        <f>[1]Services!J$13</f>
        <v>0.85305617619016283</v>
      </c>
      <c r="O893">
        <f>[1]Services!K$13</f>
        <v>0.85920774416907308</v>
      </c>
      <c r="P893">
        <f>[1]Services!L$13</f>
        <v>0.85953325115056634</v>
      </c>
      <c r="Q893">
        <f>[1]Services!M$13</f>
        <v>0.85953485494733961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26.951018122493466</v>
      </c>
      <c r="G894" s="1">
        <f t="shared" ref="G894:K894" si="1085">SUM(G895:G897)</f>
        <v>28.287046941606157</v>
      </c>
      <c r="H894" s="1">
        <f t="shared" si="1085"/>
        <v>23.36344619182541</v>
      </c>
      <c r="I894" s="1">
        <f t="shared" si="1085"/>
        <v>23.912547967200439</v>
      </c>
      <c r="J894" s="1">
        <f t="shared" si="1085"/>
        <v>24.678498567542881</v>
      </c>
      <c r="K894" s="1">
        <f t="shared" si="1085"/>
        <v>22.536939037858517</v>
      </c>
      <c r="L894" s="1">
        <f t="shared" ref="L894:O894" si="1086">SUM(L895:L897)</f>
        <v>10.219148962899908</v>
      </c>
      <c r="M894" s="1">
        <f t="shared" si="1086"/>
        <v>8.5696569353538958</v>
      </c>
      <c r="N894" s="1">
        <f t="shared" si="1086"/>
        <v>8.4034722911207425</v>
      </c>
      <c r="O894" s="1">
        <f t="shared" si="1086"/>
        <v>8.4117386087719268</v>
      </c>
      <c r="P894" s="1">
        <f>SUM(P895:P897)</f>
        <v>8.8156256121075796</v>
      </c>
      <c r="Q894" s="1">
        <f>SUM(Q895:Q897)</f>
        <v>8.8021080152843751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25.548713064283451</v>
      </c>
      <c r="G895" s="1">
        <f>SUM([1]Services!C$14:C$15)</f>
        <v>26.749795583212581</v>
      </c>
      <c r="H895" s="1">
        <f>SUM([1]Services!D$14:D$15)</f>
        <v>22.106115194225893</v>
      </c>
      <c r="I895" s="1">
        <f>SUM([1]Services!E$14:E$15)</f>
        <v>22.515517830012083</v>
      </c>
      <c r="J895" s="1">
        <f>SUM([1]Services!F$14:F$15)</f>
        <v>22.795825812590923</v>
      </c>
      <c r="K895" s="1">
        <f>SUM([1]Services!G$14:G$15)</f>
        <v>18.776469345509501</v>
      </c>
      <c r="L895" s="1">
        <f>SUM([1]Services!H$14:H$15)</f>
        <v>6.4528017688860801</v>
      </c>
      <c r="M895" s="1">
        <f>SUM([1]Services!I$14:I$15)</f>
        <v>4.7751338682792728</v>
      </c>
      <c r="N895" s="1">
        <f>SUM([1]Services!J$14:J$15)</f>
        <v>4.6650209613216678</v>
      </c>
      <c r="O895" s="1">
        <f>SUM([1]Services!K$14:K$15)</f>
        <v>4.5427464361417105</v>
      </c>
      <c r="P895" s="1">
        <f>SUM([1]Services!L$14:L$15)</f>
        <v>4.6444105040450205</v>
      </c>
      <c r="Q895" s="1">
        <f>SUM([1]Services!M$14:M$15)</f>
        <v>4.6421857832304418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6.4684755154223571E-3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5.7606860754011594E-3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5.6404653696915732E-2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0.10419460284962782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0.10066851744136905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0.13343190537707258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8.4301946650202617E-2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0.21539278590822464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0.1493898681870113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0.13526243691891651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1.4023050582100141</v>
      </c>
      <c r="G897" s="1">
        <f>[1]Services!C$16</f>
        <v>1.5372513583935756</v>
      </c>
      <c r="H897" s="1">
        <f>[1]Services!D$16</f>
        <v>1.2508625220840937</v>
      </c>
      <c r="I897" s="1">
        <f>[1]Services!E$16</f>
        <v>1.3912694511129544</v>
      </c>
      <c r="J897" s="1">
        <f>[1]Services!F$16</f>
        <v>1.8262681012550439</v>
      </c>
      <c r="K897" s="1">
        <f>[1]Services!G$16</f>
        <v>3.6562750894993883</v>
      </c>
      <c r="L897" s="1">
        <f>[1]Services!H$16</f>
        <v>3.6656786765724587</v>
      </c>
      <c r="M897" s="1">
        <f>[1]Services!I$16</f>
        <v>3.6610911616975499</v>
      </c>
      <c r="N897" s="1">
        <f>[1]Services!J$16</f>
        <v>3.6541493831488725</v>
      </c>
      <c r="O897" s="1">
        <f>[1]Services!K$16</f>
        <v>3.6535993867219929</v>
      </c>
      <c r="P897" s="1">
        <f>[1]Services!L$16</f>
        <v>4.0218252398755476</v>
      </c>
      <c r="Q897" s="1">
        <f>[1]Services!M$16</f>
        <v>4.0246597951350171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25.264572647184689</v>
      </c>
      <c r="G898" s="1">
        <f>[1]Services!C$14</f>
        <v>23.915578154118002</v>
      </c>
      <c r="H898" s="1">
        <f>[1]Services!D$14</f>
        <v>22.100502568326302</v>
      </c>
      <c r="I898" s="1">
        <f>[1]Services!E$14</f>
        <v>22.513881882913907</v>
      </c>
      <c r="J898" s="1">
        <f>[1]Services!F$14</f>
        <v>22.793679606386522</v>
      </c>
      <c r="K898" s="1">
        <f>[1]Services!G$14</f>
        <v>18.684869457249079</v>
      </c>
      <c r="L898" s="1">
        <f>[1]Services!H$14</f>
        <v>6.0857616295295873</v>
      </c>
      <c r="M898" s="1">
        <f>[1]Services!I$14</f>
        <v>2.9722197759450979</v>
      </c>
      <c r="N898" s="1">
        <f>[1]Services!J$14</f>
        <v>2.9283918993783384</v>
      </c>
      <c r="O898" s="1">
        <f>[1]Services!K$14</f>
        <v>2.8039868063084179</v>
      </c>
      <c r="P898" s="1">
        <f>[1]Services!L$14</f>
        <v>2.8988836219825154</v>
      </c>
      <c r="Q898" s="1">
        <f>[1]Services!M$14</f>
        <v>2.9224176814517451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25.264572647184689</v>
      </c>
      <c r="G899" s="1">
        <f>[1]Services!C$14*IFERROR(G895/SUM(G895:G896),0)</f>
        <v>23.915578154118002</v>
      </c>
      <c r="H899" s="1">
        <f>[1]Services!D$14*IFERROR(H895/SUM(H895:H896),0)</f>
        <v>22.094037626830687</v>
      </c>
      <c r="I899" s="1">
        <f>[1]Services!E$14*IFERROR(I895/SUM(I895:I896),0)</f>
        <v>22.508123088812876</v>
      </c>
      <c r="J899" s="1">
        <f>[1]Services!F$14*IFERROR(J895/SUM(J895:J896),0)</f>
        <v>22.737419469916546</v>
      </c>
      <c r="K899" s="1">
        <f>[1]Services!G$14*IFERROR(K895/SUM(K895:K896),0)</f>
        <v>18.581755363501099</v>
      </c>
      <c r="L899" s="1">
        <f>[1]Services!H$14*IFERROR(L895/SUM(L895:L896),0)</f>
        <v>5.992277631894857</v>
      </c>
      <c r="M899" s="1">
        <f>[1]Services!I$14*IFERROR(M895/SUM(M895:M896),0)</f>
        <v>2.8914244955737489</v>
      </c>
      <c r="N899" s="1">
        <f>[1]Services!J$14*IFERROR(N895/SUM(N895:N896),0)</f>
        <v>2.8764120398371182</v>
      </c>
      <c r="O899" s="1">
        <f>[1]Services!K$14*IFERROR(O895/SUM(O895:O896),0)</f>
        <v>2.6770551421272102</v>
      </c>
      <c r="P899" s="1">
        <f>[1]Services!L$14*IFERROR(P895/SUM(P895:P896),0)</f>
        <v>2.8085453082125125</v>
      </c>
      <c r="Q899" s="1">
        <f>[1]Services!M$14*IFERROR(Q895/SUM(Q895:Q896),0)</f>
        <v>2.839676159393818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6.4649414956150508E-3</v>
      </c>
      <c r="I900" s="1">
        <f t="shared" si="1090"/>
        <v>5.7587941010304178E-3</v>
      </c>
      <c r="J900" s="1">
        <f t="shared" si="1090"/>
        <v>5.6260136469976629E-2</v>
      </c>
      <c r="K900" s="1">
        <f t="shared" si="1090"/>
        <v>0.10311409374797975</v>
      </c>
      <c r="L900" s="1">
        <f t="shared" ref="L900:O900" si="1091">L898-L899</f>
        <v>9.3483997634730365E-2</v>
      </c>
      <c r="M900" s="1">
        <f t="shared" si="1091"/>
        <v>8.0795280371348976E-2</v>
      </c>
      <c r="N900" s="1">
        <f t="shared" si="1091"/>
        <v>5.1979859541220197E-2</v>
      </c>
      <c r="O900" s="1">
        <f t="shared" si="1091"/>
        <v>0.12693166418120772</v>
      </c>
      <c r="P900" s="1">
        <f>P898-P899</f>
        <v>9.0338313770002898E-2</v>
      </c>
      <c r="Q900" s="1">
        <f>Q898-Q899</f>
        <v>8.2741522057927064E-2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1.6864454753087752</v>
      </c>
      <c r="G901" s="1">
        <f>[1]Services!C$15+G904</f>
        <v>4.371468787488153</v>
      </c>
      <c r="H901" s="1">
        <f>[1]Services!D$15+H904</f>
        <v>1.2564751479836858</v>
      </c>
      <c r="I901" s="1">
        <f>[1]Services!E$15+I904</f>
        <v>1.3929053982111292</v>
      </c>
      <c r="J901" s="1">
        <f>[1]Services!F$15+J904</f>
        <v>1.8284143074594452</v>
      </c>
      <c r="K901" s="1">
        <f>[1]Services!G$15+K904</f>
        <v>3.7478749777598117</v>
      </c>
      <c r="L901" s="1">
        <f>[1]Services!H$15+L904</f>
        <v>4.0327188159289511</v>
      </c>
      <c r="M901" s="1">
        <f>[1]Services!I$15+M904</f>
        <v>5.4640052540317248</v>
      </c>
      <c r="N901" s="1">
        <f>[1]Services!J$15+N904</f>
        <v>5.3907784450922014</v>
      </c>
      <c r="O901" s="1">
        <f>[1]Services!K$15+O904</f>
        <v>5.3923590165552859</v>
      </c>
      <c r="P901" s="1">
        <f>[1]Services!L$15+P904</f>
        <v>5.7673521219380532</v>
      </c>
      <c r="Q901" s="1">
        <f>[1]Services!M$15+Q904</f>
        <v>5.7444278969137139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0.28414041709876109</v>
      </c>
      <c r="G902" s="1">
        <f>[1]Services!C$15*G895/SUM(G895:G896)</f>
        <v>2.834217429094577</v>
      </c>
      <c r="H902" s="1">
        <f>[1]Services!D$15*H895/SUM(H895:H896)</f>
        <v>5.6109840682372009E-3</v>
      </c>
      <c r="I902" s="1">
        <f>[1]Services!E$15*I895/SUM(I895:I896)</f>
        <v>1.6355286415734047E-3</v>
      </c>
      <c r="J902" s="1">
        <f>[1]Services!F$15*J895/SUM(J895:J896)</f>
        <v>2.1409088651371143E-3</v>
      </c>
      <c r="K902" s="1">
        <f>[1]Services!G$15*K895/SUM(K895:K896)</f>
        <v>9.1094386229113894E-2</v>
      </c>
      <c r="L902" s="1">
        <f>[1]Services!H$15*L895/SUM(L895:L896)</f>
        <v>0.3614019987903288</v>
      </c>
      <c r="M902" s="1">
        <f>[1]Services!I$15*M895/SUM(M895:M896)</f>
        <v>1.7539046110183873</v>
      </c>
      <c r="N902" s="1">
        <f>[1]Services!J$15*N895/SUM(N895:N896)</f>
        <v>1.7058033603921881</v>
      </c>
      <c r="O902" s="1">
        <f>[1]Services!K$15*O895/SUM(O895:O896)</f>
        <v>1.6600489693803619</v>
      </c>
      <c r="P902" s="1">
        <f>[1]Services!L$15*P895/SUM(P895:P896)</f>
        <v>1.6911307848994543</v>
      </c>
      <c r="Q902" s="1">
        <f>[1]Services!M$15*Q895/SUM(Q895:Q896)</f>
        <v>1.6710768311122965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1.6418313549862156E-6</v>
      </c>
      <c r="I903" s="1">
        <f>[1]Services!E$15*I896/SUM(I895:I896)</f>
        <v>4.1845660146767448E-7</v>
      </c>
      <c r="J903" s="1">
        <f>[1]Services!F$15*J896/SUM(J895:J896)</f>
        <v>5.2973392641041065E-6</v>
      </c>
      <c r="K903" s="1">
        <f>[1]Services!G$15*K896/SUM(K895:K896)</f>
        <v>5.0550203130936776E-4</v>
      </c>
      <c r="L903" s="1">
        <f>[1]Services!H$15*L896/SUM(L895:L896)</f>
        <v>5.6381405661637563E-3</v>
      </c>
      <c r="M903" s="1">
        <f>[1]Services!I$15*M896/SUM(M895:M896)</f>
        <v>4.9009481315787425E-2</v>
      </c>
      <c r="N903" s="1">
        <f>[1]Services!J$15*N896/SUM(N895:N896)</f>
        <v>3.0825701551140994E-2</v>
      </c>
      <c r="O903" s="1">
        <f>[1]Services!K$15*O896/SUM(O895:O896)</f>
        <v>7.8710660452931153E-2</v>
      </c>
      <c r="P903" s="1">
        <f>[1]Services!L$15*P896/SUM(P895:P896)</f>
        <v>5.4396097163050758E-2</v>
      </c>
      <c r="Q903" s="1">
        <f>[1]Services!M$15*Q896/SUM(Q895:Q896)</f>
        <v>4.869127066640052E-2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1.4023050582100141</v>
      </c>
      <c r="G904" s="1">
        <f>[1]Services!C$16</f>
        <v>1.5372513583935756</v>
      </c>
      <c r="H904" s="1">
        <f>[1]Services!D$16</f>
        <v>1.2508625220840937</v>
      </c>
      <c r="I904" s="1">
        <f>[1]Services!E$16</f>
        <v>1.3912694511129544</v>
      </c>
      <c r="J904" s="1">
        <f>[1]Services!F$16</f>
        <v>1.8262681012550439</v>
      </c>
      <c r="K904" s="1">
        <f>[1]Services!G$16</f>
        <v>3.6562750894993883</v>
      </c>
      <c r="L904" s="1">
        <f>[1]Services!H$16</f>
        <v>3.6656786765724587</v>
      </c>
      <c r="M904" s="1">
        <f>[1]Services!I$16</f>
        <v>3.6610911616975499</v>
      </c>
      <c r="N904" s="1">
        <f>[1]Services!J$16</f>
        <v>3.6541493831488725</v>
      </c>
      <c r="O904" s="1">
        <f>[1]Services!K$16</f>
        <v>3.6535993867219929</v>
      </c>
      <c r="P904" s="1">
        <f>[1]Services!L$16</f>
        <v>4.0218252398755476</v>
      </c>
      <c r="Q904" s="1">
        <f>[1]Services!M$16</f>
        <v>4.0246597951350171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7.7269575783222884</v>
      </c>
      <c r="G905" s="1">
        <f>[1]Services!C$17</f>
        <v>8.369765754225245</v>
      </c>
      <c r="H905" s="1">
        <f>[1]Services!D$17</f>
        <v>8.36552939105324</v>
      </c>
      <c r="I905" s="1">
        <f>[1]Services!E$17</f>
        <v>8.1805602223892375</v>
      </c>
      <c r="J905" s="1">
        <f>[1]Services!F$17</f>
        <v>7.8680911144087933</v>
      </c>
      <c r="K905" s="1">
        <f>[1]Services!G$17</f>
        <v>7.557514143006661</v>
      </c>
      <c r="L905" s="1">
        <f>[1]Services!H$17</f>
        <v>8.5328222294449247</v>
      </c>
      <c r="M905" s="1">
        <f>[1]Services!I$17</f>
        <v>8.5218860490473052</v>
      </c>
      <c r="N905" s="1">
        <f>[1]Services!J$17</f>
        <v>9.0772470595146491</v>
      </c>
      <c r="O905" s="1">
        <f>[1]Services!K$17</f>
        <v>8.981568882511203</v>
      </c>
      <c r="P905" s="1">
        <f>[1]Services!L$17</f>
        <v>8.9942953725384154</v>
      </c>
      <c r="Q905" s="1">
        <f>[1]Services!M$17</f>
        <v>8.9237320929580974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2.1169322371961807</v>
      </c>
      <c r="G906" s="1">
        <f>[1]Services!C$51/0.99</f>
        <v>2.2930380507980526</v>
      </c>
      <c r="H906" s="1">
        <f>[1]Services!D$51/0.99</f>
        <v>2.2887928868606062</v>
      </c>
      <c r="I906" s="1">
        <f>[1]Services!E$51/0.99</f>
        <v>2.1038187610998307</v>
      </c>
      <c r="J906" s="1">
        <f>[1]Services!F$51/0.99</f>
        <v>1.7913240091296772</v>
      </c>
      <c r="K906" s="1">
        <f>[1]Services!G$51/0.99</f>
        <v>1.3045502589639528</v>
      </c>
      <c r="L906" s="1">
        <f>[1]Services!H$51/0.99</f>
        <v>0.76985726225926743</v>
      </c>
      <c r="M906" s="1">
        <f>[1]Services!I$51/0.99</f>
        <v>0.7546965789838862</v>
      </c>
      <c r="N906" s="1">
        <f>[1]Services!J$51/0.99</f>
        <v>0.77136353647691092</v>
      </c>
      <c r="O906" s="1">
        <f>[1]Services!K$51/0.99</f>
        <v>0.67561182622884641</v>
      </c>
      <c r="P906" s="1">
        <f>[1]Services!L$51/0.99</f>
        <v>0.6883063297729104</v>
      </c>
      <c r="Q906" s="1">
        <f>[1]Services!M$51/0.99</f>
        <v>0.61762936274814073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1.4243266427485297</v>
      </c>
      <c r="G907" s="1">
        <f t="shared" ref="G907:K907" si="1093">IF(G906-SUM(G908:G911)&lt;0,0,G906-SUM(G908:G911))</f>
        <v>1.5546201334445335</v>
      </c>
      <c r="H907" s="1">
        <f t="shared" si="1093"/>
        <v>1.3711363591928549</v>
      </c>
      <c r="I907" s="1">
        <f t="shared" si="1093"/>
        <v>1.2417284502793922</v>
      </c>
      <c r="J907" s="1">
        <f t="shared" si="1093"/>
        <v>0.99997229221883921</v>
      </c>
      <c r="K907" s="1">
        <f t="shared" si="1093"/>
        <v>0.84497434999493704</v>
      </c>
      <c r="L907" s="1">
        <f t="shared" ref="L907:O907" si="1094">IF(L906-SUM(L908:L911)&lt;0,0,L906-SUM(L908:L911))</f>
        <v>0.73853241716520168</v>
      </c>
      <c r="M907" s="1">
        <f t="shared" si="1094"/>
        <v>0.69407503694660233</v>
      </c>
      <c r="N907" s="1">
        <f t="shared" si="1094"/>
        <v>0.64917533205340683</v>
      </c>
      <c r="O907" s="1">
        <f t="shared" si="1094"/>
        <v>0.5724433061625831</v>
      </c>
      <c r="P907" s="1">
        <f>IF(P906-SUM(P908:P911)&lt;0,0,P906-SUM(P908:P911))</f>
        <v>0.56095888552340833</v>
      </c>
      <c r="Q907" s="1">
        <f>IF(Q906-SUM(Q908:Q911)&lt;0,0,Q906-SUM(Q908:Q911))</f>
        <v>0.4762768020268946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0.69260559444765102</v>
      </c>
      <c r="G908" s="1">
        <f t="shared" si="1095"/>
        <v>0.73841791735351892</v>
      </c>
      <c r="H908" s="1">
        <f t="shared" si="1095"/>
        <v>0.91765652766775141</v>
      </c>
      <c r="I908" s="1">
        <f t="shared" si="1095"/>
        <v>0.8474462334146825</v>
      </c>
      <c r="J908" s="1">
        <f t="shared" si="1095"/>
        <v>0.75837252681116263</v>
      </c>
      <c r="K908" s="1">
        <f t="shared" si="1095"/>
        <v>0.4192053648973077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2.063911545046335E-2</v>
      </c>
      <c r="O908" s="1">
        <f t="shared" si="1096"/>
        <v>2.0830336943394381E-2</v>
      </c>
      <c r="P908" s="1">
        <f>P249*P906/SUM(P248:P250)</f>
        <v>1.8381132336607063E-2</v>
      </c>
      <c r="Q908" s="1">
        <f>Q249*Q906/SUM(Q248:Q250)</f>
        <v>2.4924003407642146E-2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2.1246149679991734E-3</v>
      </c>
      <c r="O909" s="1">
        <f t="shared" si="1098"/>
        <v>2.4309757385736642E-3</v>
      </c>
      <c r="P909" s="1">
        <f>P250*P906/SUM(P248:P250)</f>
        <v>2.0070405775307852E-3</v>
      </c>
      <c r="Q909" s="1">
        <f>Q250*Q906/SUM(Q248:Q250)</f>
        <v>3.1383445365068502E-3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6.5602688436115705E-3</v>
      </c>
      <c r="J910" s="1">
        <f t="shared" si="1099"/>
        <v>9.9913500319388105E-3</v>
      </c>
      <c r="K910" s="1">
        <f t="shared" si="1099"/>
        <v>1.9917607435716456E-2</v>
      </c>
      <c r="L910" s="1">
        <f t="shared" ref="L910:O910" si="1100">L287*L906/SUM(L248:L250)</f>
        <v>1.4738104844612437E-2</v>
      </c>
      <c r="M910" s="1">
        <f t="shared" si="1100"/>
        <v>1.182836926623885E-2</v>
      </c>
      <c r="N910" s="1">
        <f t="shared" si="1100"/>
        <v>2.5573058140721569E-2</v>
      </c>
      <c r="O910" s="1">
        <f t="shared" si="1100"/>
        <v>1.3044479205616877E-2</v>
      </c>
      <c r="P910" s="1">
        <f>P287*P906/SUM(P248:P250)</f>
        <v>1.1167098010972414E-2</v>
      </c>
      <c r="Q910" s="1">
        <f>Q287*Q906/SUM(Q248:Q250)</f>
        <v>1.4431855702354619E-2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8.0838085621443533E-3</v>
      </c>
      <c r="J911" s="1">
        <f t="shared" si="1101"/>
        <v>2.2987840067736413E-2</v>
      </c>
      <c r="K911" s="1">
        <f t="shared" si="1101"/>
        <v>2.0452936635991629E-2</v>
      </c>
      <c r="L911" s="1">
        <f t="shared" ref="L911:O911" si="1102">L290</f>
        <v>1.6586740249453259E-2</v>
      </c>
      <c r="M911" s="1">
        <f t="shared" si="1102"/>
        <v>4.8793172771045022E-2</v>
      </c>
      <c r="N911" s="1">
        <f t="shared" si="1102"/>
        <v>7.3851415864319939E-2</v>
      </c>
      <c r="O911" s="1">
        <f t="shared" si="1102"/>
        <v>6.6862728178678402E-2</v>
      </c>
      <c r="P911" s="1">
        <f>P290</f>
        <v>9.5792173324391827E-2</v>
      </c>
      <c r="Q911" s="1">
        <f>Q290</f>
        <v>9.8858357074742526E-2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5.6100253411261072</v>
      </c>
      <c r="G912" s="1">
        <f t="shared" ref="G912:K912" si="1103">G905-G906</f>
        <v>6.076727703427192</v>
      </c>
      <c r="H912" s="1">
        <f t="shared" si="1103"/>
        <v>6.0767365041926338</v>
      </c>
      <c r="I912" s="1">
        <f t="shared" si="1103"/>
        <v>6.0767414612894068</v>
      </c>
      <c r="J912" s="1">
        <f t="shared" si="1103"/>
        <v>6.0767671052791163</v>
      </c>
      <c r="K912" s="1">
        <f t="shared" si="1103"/>
        <v>6.2529638840427086</v>
      </c>
      <c r="L912" s="1">
        <f t="shared" ref="L912:O912" si="1104">L905-L906</f>
        <v>7.7629649671856571</v>
      </c>
      <c r="M912" s="1">
        <f t="shared" si="1104"/>
        <v>7.7671894700634194</v>
      </c>
      <c r="N912" s="1">
        <f t="shared" si="1104"/>
        <v>8.305883523037739</v>
      </c>
      <c r="O912" s="1">
        <f t="shared" si="1104"/>
        <v>8.3059570562823559</v>
      </c>
      <c r="P912" s="1">
        <f>P905-P906</f>
        <v>8.3059890427655052</v>
      </c>
      <c r="Q912" s="1">
        <f>Q905-Q906</f>
        <v>8.3061027302099575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8.5744018424105057</v>
      </c>
      <c r="G913" s="1">
        <f t="shared" ref="G913:O913" si="1105">G914</f>
        <v>8.4227332040270344</v>
      </c>
      <c r="H913" s="1">
        <f t="shared" si="1105"/>
        <v>8.4969958044232836</v>
      </c>
      <c r="I913" s="1">
        <f t="shared" si="1105"/>
        <v>8.3866207572114959</v>
      </c>
      <c r="J913" s="1">
        <f t="shared" si="1105"/>
        <v>10.372080599996545</v>
      </c>
      <c r="K913" s="1">
        <f t="shared" si="1105"/>
        <v>11.547142640566429</v>
      </c>
      <c r="L913" s="1">
        <f t="shared" si="1105"/>
        <v>22.288745482335738</v>
      </c>
      <c r="M913" s="1">
        <f t="shared" si="1105"/>
        <v>8.1476075817316804</v>
      </c>
      <c r="N913" s="1">
        <f t="shared" si="1105"/>
        <v>3.9417202742993287</v>
      </c>
      <c r="O913" s="1">
        <f t="shared" si="1105"/>
        <v>3.0741178552839559</v>
      </c>
      <c r="P913" s="1">
        <f>P914</f>
        <v>0.52661533786109616</v>
      </c>
      <c r="Q913" s="1">
        <f>Q914</f>
        <v>0.79435008876323943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8.5744018424105057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8.4227332040270344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8.4969958044232836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8.3866207572114959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10.372080599996545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11.547142640566429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22.288745482335738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8.1476075817316804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3.9417202742993287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3.0741178552839559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0.52661533786109616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0.79435008876323943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2.0856608830089711</v>
      </c>
      <c r="G915" s="1">
        <f t="shared" ref="G915:O915" si="1106">G916</f>
        <v>2.4001185948418433</v>
      </c>
      <c r="H915" s="1">
        <f t="shared" si="1106"/>
        <v>2.0094626992843065</v>
      </c>
      <c r="I915" s="1">
        <f t="shared" si="1106"/>
        <v>2.1773053951476595</v>
      </c>
      <c r="J915" s="1">
        <f t="shared" si="1106"/>
        <v>2.3030359274592982</v>
      </c>
      <c r="K915" s="1">
        <f t="shared" si="1106"/>
        <v>2.4423947534247468</v>
      </c>
      <c r="L915" s="1">
        <f t="shared" si="1106"/>
        <v>2.4066438126914433</v>
      </c>
      <c r="M915" s="1">
        <f t="shared" si="1106"/>
        <v>3.3961699579850069</v>
      </c>
      <c r="N915" s="1">
        <f t="shared" si="1106"/>
        <v>2.4206255594041033</v>
      </c>
      <c r="O915" s="1">
        <f t="shared" si="1106"/>
        <v>2.4399933680922281</v>
      </c>
      <c r="P915" s="1">
        <f>P916</f>
        <v>2.4390412688605805</v>
      </c>
      <c r="Q915" s="1">
        <f>Q916</f>
        <v>2.4390692323817982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2.0856608830089711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2.4001185948418433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2.0094626992843065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2.1773053951476595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2.3030359274592982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2.4423947534247468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2.4066438126914433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3.3961699579850069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2.4206255594041033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2.4399933680922281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2.4390412688605805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2.4390692323817982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0.62700773220606276</v>
      </c>
      <c r="G917" s="1">
        <f t="shared" ref="G917:O917" si="1107">G918</f>
        <v>0.68734565155025651</v>
      </c>
      <c r="H917" s="1">
        <f t="shared" si="1107"/>
        <v>0.68521089789396905</v>
      </c>
      <c r="I917" s="1">
        <f t="shared" si="1107"/>
        <v>0.68811487394342208</v>
      </c>
      <c r="J917" s="1">
        <f t="shared" si="1107"/>
        <v>3.4182146930413837</v>
      </c>
      <c r="K917" s="1">
        <f t="shared" si="1107"/>
        <v>5.7503820118885693</v>
      </c>
      <c r="L917" s="1">
        <f t="shared" si="1107"/>
        <v>6.9188484394176761</v>
      </c>
      <c r="M917" s="1">
        <f t="shared" si="1107"/>
        <v>6.920403625743651</v>
      </c>
      <c r="N917" s="1">
        <f t="shared" si="1107"/>
        <v>6.0109452986349705</v>
      </c>
      <c r="O917" s="1">
        <f t="shared" si="1107"/>
        <v>5.6816325441351259</v>
      </c>
      <c r="P917" s="1">
        <f>P918</f>
        <v>6.2091609141934869</v>
      </c>
      <c r="Q917" s="1">
        <f>Q918</f>
        <v>5.3246273944723637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0.62700773220606276</v>
      </c>
      <c r="G918" s="1">
        <f>[1]Services!C$19</f>
        <v>0.68734565155025651</v>
      </c>
      <c r="H918" s="1">
        <f>[1]Services!D$19</f>
        <v>0.68521089789396905</v>
      </c>
      <c r="I918" s="1">
        <f>[1]Services!E$19</f>
        <v>0.68811487394342208</v>
      </c>
      <c r="J918" s="1">
        <f>[1]Services!F$19</f>
        <v>3.4182146930413837</v>
      </c>
      <c r="K918" s="1">
        <f>[1]Services!G$19</f>
        <v>5.7503820118885693</v>
      </c>
      <c r="L918" s="1">
        <f>[1]Services!H$19</f>
        <v>6.9188484394176761</v>
      </c>
      <c r="M918" s="1">
        <f>[1]Services!I$19</f>
        <v>6.920403625743651</v>
      </c>
      <c r="N918" s="1">
        <f>[1]Services!J$19</f>
        <v>6.0109452986349705</v>
      </c>
      <c r="O918" s="1">
        <f>[1]Services!K$19</f>
        <v>5.6816325441351259</v>
      </c>
      <c r="P918" s="1">
        <f>[1]Services!L$19</f>
        <v>6.2091609141934869</v>
      </c>
      <c r="Q918" s="1">
        <f>[1]Services!M$19</f>
        <v>5.3246273944723637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0.62496024102083914</v>
      </c>
      <c r="J919" s="1">
        <f>[1]Services!F$20</f>
        <v>0.46624554843677918</v>
      </c>
      <c r="K919" s="1">
        <f>[1]Services!G$20</f>
        <v>0.80185033047795329</v>
      </c>
      <c r="L919" s="1">
        <f>[1]Services!H$20</f>
        <v>0.18035940390621169</v>
      </c>
      <c r="M919" s="1">
        <f>[1]Services!I$20</f>
        <v>0.30843620408266914</v>
      </c>
      <c r="N919" s="1">
        <f>[1]Services!J$20</f>
        <v>1.8027022586685759</v>
      </c>
      <c r="O919" s="1">
        <f>[1]Services!K$20</f>
        <v>1.7330630965070031</v>
      </c>
      <c r="P919" s="1">
        <f>[1]Services!L$20</f>
        <v>1.7816336598959701</v>
      </c>
      <c r="Q919" s="1">
        <f>[1]Services!M$20</f>
        <v>1.7054377980361934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0.62496024102083914</v>
      </c>
      <c r="J921" s="1">
        <f t="shared" si="1110"/>
        <v>0.46624554843677918</v>
      </c>
      <c r="K921" s="1">
        <f t="shared" si="1110"/>
        <v>0.80185033047795329</v>
      </c>
      <c r="L921" s="1">
        <f t="shared" si="1110"/>
        <v>0.18035940390621169</v>
      </c>
      <c r="M921" s="1">
        <f t="shared" si="1110"/>
        <v>0.30843620408266914</v>
      </c>
      <c r="N921" s="1">
        <f t="shared" si="1110"/>
        <v>1.8027022586685759</v>
      </c>
      <c r="O921" s="1">
        <f t="shared" si="1110"/>
        <v>1.7330630965070031</v>
      </c>
      <c r="P921" s="1">
        <f>P922</f>
        <v>1.7816336598959701</v>
      </c>
      <c r="Q921" s="1">
        <f>Q922</f>
        <v>1.7054377980361934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0.62496024102083914</v>
      </c>
      <c r="J922" s="1">
        <f>[1]Services!F$20</f>
        <v>0.46624554843677918</v>
      </c>
      <c r="K922" s="1">
        <f>[1]Services!G$20</f>
        <v>0.80185033047795329</v>
      </c>
      <c r="L922" s="1">
        <f>[1]Services!H$20</f>
        <v>0.18035940390621169</v>
      </c>
      <c r="M922" s="1">
        <f>[1]Services!I$20</f>
        <v>0.30843620408266914</v>
      </c>
      <c r="N922" s="1">
        <f>[1]Services!J$20</f>
        <v>1.8027022586685759</v>
      </c>
      <c r="O922" s="1">
        <f>[1]Services!K$20</f>
        <v>1.7330630965070031</v>
      </c>
      <c r="P922" s="1">
        <f>[1]Services!L$20</f>
        <v>1.7816336598959701</v>
      </c>
      <c r="Q922" s="1">
        <f>[1]Services!M$20</f>
        <v>1.7054377980361934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2.9295953563806849</v>
      </c>
      <c r="G923" s="1">
        <f t="shared" ref="G923:O923" si="1111">G924</f>
        <v>3.1924652298413525</v>
      </c>
      <c r="H923" s="1">
        <f t="shared" si="1111"/>
        <v>3.356512652912222</v>
      </c>
      <c r="I923" s="1">
        <f t="shared" si="1111"/>
        <v>3.6645538498788945</v>
      </c>
      <c r="J923" s="1">
        <f t="shared" si="1111"/>
        <v>3.9199036269300502</v>
      </c>
      <c r="K923" s="1">
        <f t="shared" si="1111"/>
        <v>4.2013220574453847</v>
      </c>
      <c r="L923" s="1">
        <f t="shared" si="1111"/>
        <v>4.5871045869801375</v>
      </c>
      <c r="M923" s="1">
        <f t="shared" si="1111"/>
        <v>11.087870726266615</v>
      </c>
      <c r="N923" s="1">
        <f t="shared" si="1111"/>
        <v>12.044651414987479</v>
      </c>
      <c r="O923" s="1">
        <f t="shared" si="1111"/>
        <v>12.766234133258465</v>
      </c>
      <c r="P923" s="1">
        <f>P924</f>
        <v>13.891724709613928</v>
      </c>
      <c r="Q923" s="1">
        <f>Q924</f>
        <v>15.008606163969475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2.9295953563806849</v>
      </c>
      <c r="G924" s="1">
        <f>[1]Services!C$21-G925</f>
        <v>3.1924652298413525</v>
      </c>
      <c r="H924" s="1">
        <f>[1]Services!D$21-H925</f>
        <v>3.356512652912222</v>
      </c>
      <c r="I924" s="1">
        <f>[1]Services!E$21-I925</f>
        <v>3.6645538498788945</v>
      </c>
      <c r="J924" s="1">
        <f>[1]Services!F$21-J925</f>
        <v>3.9199036269300502</v>
      </c>
      <c r="K924" s="1">
        <f>[1]Services!G$21-K925</f>
        <v>4.2013220574453847</v>
      </c>
      <c r="L924" s="1">
        <f>[1]Services!H$21-L925</f>
        <v>4.5871045869801375</v>
      </c>
      <c r="M924" s="1">
        <f>[1]Services!I$21-M925</f>
        <v>11.087870726266615</v>
      </c>
      <c r="N924" s="1">
        <f>[1]Services!J$21-N925</f>
        <v>12.044651414987479</v>
      </c>
      <c r="O924" s="1">
        <f>[1]Services!K$21-O925</f>
        <v>12.766234133258465</v>
      </c>
      <c r="P924" s="1">
        <f>[1]Services!L$21-P925</f>
        <v>13.891724709613928</v>
      </c>
      <c r="Q924" s="1">
        <f>[1]Services!M$21-Q925</f>
        <v>15.008606163969475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6.3391060051139168E-3</v>
      </c>
      <c r="I925" s="1">
        <f>[1]Services!E$50-I896</f>
        <v>5.9911135184172034E-3</v>
      </c>
      <c r="J925" s="1">
        <f>[1]Services!F$50-J896</f>
        <v>6.2045119066607285E-2</v>
      </c>
      <c r="K925" s="1">
        <f>[1]Services!G$50-K896</f>
        <v>0.12086573930556817</v>
      </c>
      <c r="L925" s="1">
        <f>[1]Services!H$50-L896</f>
        <v>0.12281559127847015</v>
      </c>
      <c r="M925" s="1">
        <f>[1]Services!I$50-M896</f>
        <v>0.17079283888265293</v>
      </c>
      <c r="N925" s="1">
        <f>[1]Services!J$50-N896</f>
        <v>0.10790649171225943</v>
      </c>
      <c r="O925" s="1">
        <f>[1]Services!K$50-O896</f>
        <v>0.27570276596252752</v>
      </c>
      <c r="P925" s="1">
        <f>[1]Services!L$50-P896</f>
        <v>0.19121903127937476</v>
      </c>
      <c r="Q925" s="1">
        <f>[1]Services!M$50-Q896</f>
        <v>0.17313591925621305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73.238572452932686</v>
      </c>
      <c r="G926" s="17">
        <f>[1]Services!C$59</f>
        <v>78.63393504749348</v>
      </c>
      <c r="H926" s="17">
        <f>[1]Services!D$59</f>
        <v>79.170522617055425</v>
      </c>
      <c r="I926" s="17">
        <f>[1]Services!E$59</f>
        <v>77.746209353314796</v>
      </c>
      <c r="J926" s="17">
        <f>[1]Services!F$59</f>
        <v>76.451106911080501</v>
      </c>
      <c r="K926" s="17">
        <f>[1]Services!G$59</f>
        <v>75.425326383384871</v>
      </c>
      <c r="L926" s="17">
        <f>[1]Services!H$59</f>
        <v>74.157130420357944</v>
      </c>
      <c r="M926" s="17">
        <f>[1]Services!I$59</f>
        <v>70.604072115898688</v>
      </c>
      <c r="N926" s="17">
        <f>[1]Services!J$59</f>
        <v>69.35448239722173</v>
      </c>
      <c r="O926" s="17">
        <f>[1]Services!K$59</f>
        <v>69.716559655823218</v>
      </c>
      <c r="P926" s="17">
        <f>[1]Services!L$59</f>
        <v>69.732619997397023</v>
      </c>
      <c r="Q926" s="17">
        <f>[1]Services!M$59</f>
        <v>70.110691762698721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63.650063377150886</v>
      </c>
      <c r="G927" s="1">
        <f t="shared" ref="G927:K927" si="1114">SUM(G928:G930)</f>
        <v>63.322298680565211</v>
      </c>
      <c r="H927" s="1">
        <f t="shared" si="1114"/>
        <v>68.301683612688493</v>
      </c>
      <c r="I927" s="1">
        <f t="shared" si="1114"/>
        <v>68.947144400879012</v>
      </c>
      <c r="J927" s="1">
        <f t="shared" si="1114"/>
        <v>69.19668623949066</v>
      </c>
      <c r="K927" s="1">
        <f t="shared" si="1114"/>
        <v>69.653233008301498</v>
      </c>
      <c r="L927" s="1">
        <f t="shared" ref="L927:O927" si="1115">SUM(L928:L930)</f>
        <v>69.309062688163266</v>
      </c>
      <c r="M927" s="1">
        <f t="shared" si="1115"/>
        <v>77.333147749438112</v>
      </c>
      <c r="N927" s="1">
        <f t="shared" si="1115"/>
        <v>80.174178053478414</v>
      </c>
      <c r="O927" s="1">
        <f t="shared" si="1115"/>
        <v>82.426125132714702</v>
      </c>
      <c r="P927" s="1">
        <f>SUM(P928:P930)</f>
        <v>84.171598069061332</v>
      </c>
      <c r="Q927" s="1">
        <f>SUM(Q928:Q930)</f>
        <v>86.175761778653055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2.394059192957446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2.7062471395904106E-3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1.9475101596594755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1.6857524185006596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1.4166658960092444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1.1784795992141586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0.88836679605841162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0.67420674726851093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1.1686365862929273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1.5859200429108058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0.99370547237525608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0.70885722443095744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4.2612296092809965</v>
      </c>
      <c r="G929" s="1">
        <f>[1]Services!C$47</f>
        <v>4.6176729217348154</v>
      </c>
      <c r="H929" s="1">
        <f>[1]Services!D$47</f>
        <v>4.8158659802653636</v>
      </c>
      <c r="I929" s="1">
        <f>[1]Services!E$47</f>
        <v>5.1914512873284355</v>
      </c>
      <c r="J929" s="1">
        <f>[1]Services!F$47</f>
        <v>5.4878650777020681</v>
      </c>
      <c r="K929" s="1">
        <f>[1]Services!G$47</f>
        <v>5.8172151564628383</v>
      </c>
      <c r="L929" s="1">
        <f>[1]Services!H$47</f>
        <v>6.2860322117875942</v>
      </c>
      <c r="M929" s="1">
        <f>[1]Services!I$47</f>
        <v>15.047824557076121</v>
      </c>
      <c r="N929" s="1">
        <f>[1]Services!J$47</f>
        <v>16.34631263462586</v>
      </c>
      <c r="O929" s="1">
        <f>[1]Services!K$47</f>
        <v>17.325603466565056</v>
      </c>
      <c r="P929" s="1">
        <f>[1]Services!L$47</f>
        <v>18.853054963047473</v>
      </c>
      <c r="Q929" s="1">
        <f>[1]Services!M$47</f>
        <v>20.368822651101436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58.701919511690804</v>
      </c>
      <c r="H930" s="1">
        <f>[1]Services!D$3-([1]Services!D$6-[1]Services!D$58)</f>
        <v>61.538307472763648</v>
      </c>
      <c r="I930" s="1">
        <f>[1]Services!E$3-([1]Services!E$6-[1]Services!E$58)</f>
        <v>62.069940695049915</v>
      </c>
      <c r="J930" s="1">
        <f>[1]Services!F$3-([1]Services!F$6-[1]Services!F$58)</f>
        <v>62.292155265779343</v>
      </c>
      <c r="K930" s="1">
        <f>[1]Services!G$3-([1]Services!G$6-[1]Services!G$58)</f>
        <v>62.657538252624505</v>
      </c>
      <c r="L930" s="1">
        <f>[1]Services!H$3-([1]Services!H$6-[1]Services!H$58)</f>
        <v>62.134663680317267</v>
      </c>
      <c r="M930" s="1">
        <f>[1]Services!I$3-([1]Services!I$6-[1]Services!I$58)</f>
        <v>61.611116445093479</v>
      </c>
      <c r="N930" s="1">
        <f>[1]Services!J$3-([1]Services!J$6-[1]Services!J$58)</f>
        <v>62.659228832559634</v>
      </c>
      <c r="O930" s="1">
        <f>[1]Services!K$3-([1]Services!K$6-[1]Services!K$58)</f>
        <v>63.514601623238846</v>
      </c>
      <c r="P930" s="1">
        <f>[1]Services!L$3-([1]Services!L$6-[1]Services!L$58)</f>
        <v>64.324837633638609</v>
      </c>
      <c r="Q930" s="1">
        <f>[1]Services!M$3-([1]Services!M$6-[1]Services!M$58)</f>
        <v>65.098081903120658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24.843094357815232</v>
      </c>
      <c r="G931" s="1">
        <f t="shared" ref="G931:O931" si="1118">G932</f>
        <v>21.030646724404242</v>
      </c>
      <c r="H931" s="1">
        <f t="shared" si="1118"/>
        <v>15.823587237767777</v>
      </c>
      <c r="I931" s="1">
        <f t="shared" si="1118"/>
        <v>13.124753959604744</v>
      </c>
      <c r="J931" s="1">
        <f t="shared" si="1118"/>
        <v>7.2856379587345499</v>
      </c>
      <c r="K931" s="1">
        <f t="shared" si="1118"/>
        <v>5.000140262668495</v>
      </c>
      <c r="L931" s="1">
        <f t="shared" si="1118"/>
        <v>2.647160165113478</v>
      </c>
      <c r="M931" s="1">
        <f t="shared" si="1118"/>
        <v>0.72539628256904565</v>
      </c>
      <c r="N931" s="1">
        <f t="shared" si="1118"/>
        <v>0.71447362920765656</v>
      </c>
      <c r="O931" s="1">
        <f t="shared" si="1118"/>
        <v>0.71963098293260186</v>
      </c>
      <c r="P931" s="1">
        <f>P932</f>
        <v>0.719906134269793</v>
      </c>
      <c r="Q931" s="1">
        <f>Q932</f>
        <v>0.7199301614498036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24.843094357815232</v>
      </c>
      <c r="G932" s="1">
        <f>[1]Services!C$48</f>
        <v>21.030646724404242</v>
      </c>
      <c r="H932" s="1">
        <f>[1]Services!D$48</f>
        <v>15.823587237767777</v>
      </c>
      <c r="I932" s="1">
        <f>[1]Services!E$48</f>
        <v>13.124753959604744</v>
      </c>
      <c r="J932" s="1">
        <f>[1]Services!F$48</f>
        <v>7.2856379587345499</v>
      </c>
      <c r="K932" s="1">
        <f>[1]Services!G$48</f>
        <v>5.000140262668495</v>
      </c>
      <c r="L932" s="1">
        <f>[1]Services!H$48</f>
        <v>2.647160165113478</v>
      </c>
      <c r="M932" s="1">
        <f>[1]Services!I$48</f>
        <v>0.72539628256904565</v>
      </c>
      <c r="N932" s="1">
        <f>[1]Services!J$48</f>
        <v>0.71447362920765656</v>
      </c>
      <c r="O932" s="1">
        <f>[1]Services!K$48</f>
        <v>0.71963098293260186</v>
      </c>
      <c r="P932" s="1">
        <f>[1]Services!L$48</f>
        <v>0.719906134269793</v>
      </c>
      <c r="Q932" s="1">
        <f>[1]Services!M$48</f>
        <v>0.7199301614498036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25.412829436890245</v>
      </c>
      <c r="G933" s="1">
        <f t="shared" ref="G933:K933" si="1119">SUM(G934:G936)</f>
        <v>26.667724750811317</v>
      </c>
      <c r="H933" s="1">
        <f t="shared" si="1119"/>
        <v>22.027943468657117</v>
      </c>
      <c r="I933" s="1">
        <f t="shared" si="1119"/>
        <v>22.732513690182966</v>
      </c>
      <c r="J933" s="1">
        <f t="shared" si="1119"/>
        <v>23.355019714205959</v>
      </c>
      <c r="K933" s="1">
        <f t="shared" si="1119"/>
        <v>21.283792661016797</v>
      </c>
      <c r="L933" s="1">
        <f t="shared" ref="L933:O933" si="1120">SUM(L934:L936)</f>
        <v>9.4706859008015343</v>
      </c>
      <c r="M933" s="1">
        <f t="shared" si="1120"/>
        <v>7.9257559158481135</v>
      </c>
      <c r="N933" s="1">
        <f t="shared" si="1120"/>
        <v>7.8485873995363526</v>
      </c>
      <c r="O933" s="1">
        <f t="shared" si="1120"/>
        <v>7.8816783525715621</v>
      </c>
      <c r="P933" s="1">
        <f>SUM(P934:P936)</f>
        <v>8.204603130088401</v>
      </c>
      <c r="Q933" s="1">
        <f>SUM(Q934:Q936)</f>
        <v>8.207190218637944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24.189738965119471</v>
      </c>
      <c r="G934" s="1">
        <f>[1]Services!C$49</f>
        <v>25.326934116020439</v>
      </c>
      <c r="H934" s="1">
        <f>[1]Services!D$49</f>
        <v>20.924133595374833</v>
      </c>
      <c r="I934" s="1">
        <f>[1]Services!E$49</f>
        <v>21.50729667532843</v>
      </c>
      <c r="J934" s="1">
        <f>[1]Services!F$49</f>
        <v>21.643698903527788</v>
      </c>
      <c r="K934" s="1">
        <f>[1]Services!G$49</f>
        <v>17.869729185800235</v>
      </c>
      <c r="L934" s="1">
        <f>[1]Services!H$49</f>
        <v>6.0499968503751971</v>
      </c>
      <c r="M934" s="1">
        <f>[1]Services!I$49</f>
        <v>4.428327460355785</v>
      </c>
      <c r="N934" s="1">
        <f>[1]Services!J$49</f>
        <v>4.4692298691914463</v>
      </c>
      <c r="O934" s="1">
        <f>[1]Services!K$49</f>
        <v>4.2039134156018871</v>
      </c>
      <c r="P934" s="1">
        <f>[1]Services!L$49</f>
        <v>4.3561582564025612</v>
      </c>
      <c r="Q934" s="1">
        <f>[1]Services!M$49</f>
        <v>4.388483589146051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1.2807581520536274E-2</v>
      </c>
      <c r="I935" s="1">
        <f>[1]Services!E$50</f>
        <v>1.1751799593818363E-2</v>
      </c>
      <c r="J935" s="1">
        <f>[1]Services!F$50</f>
        <v>0.11844977276352302</v>
      </c>
      <c r="K935" s="1">
        <f>[1]Services!G$50</f>
        <v>0.22506034215519599</v>
      </c>
      <c r="L935" s="1">
        <f>[1]Services!H$50</f>
        <v>0.2234841087198392</v>
      </c>
      <c r="M935" s="1">
        <f>[1]Services!I$50</f>
        <v>0.30422474425972551</v>
      </c>
      <c r="N935" s="1">
        <f>[1]Services!J$50</f>
        <v>0.19220843836246204</v>
      </c>
      <c r="O935" s="1">
        <f>[1]Services!K$50</f>
        <v>0.49109555187075216</v>
      </c>
      <c r="P935" s="1">
        <f>[1]Services!L$50</f>
        <v>0.34060889946638606</v>
      </c>
      <c r="Q935" s="1">
        <f>[1]Services!M$50</f>
        <v>0.30839835617512956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1.2230904717707731</v>
      </c>
      <c r="G936" s="1">
        <f>[1]Services!C$56</f>
        <v>1.340790634790876</v>
      </c>
      <c r="H936" s="1">
        <f>[1]Services!D$56</f>
        <v>1.091002291761747</v>
      </c>
      <c r="I936" s="1">
        <f>[1]Services!E$56</f>
        <v>1.2134652152607199</v>
      </c>
      <c r="J936" s="1">
        <f>[1]Services!F$56</f>
        <v>1.5928710379146485</v>
      </c>
      <c r="K936" s="1">
        <f>[1]Services!G$56</f>
        <v>3.1890031330613673</v>
      </c>
      <c r="L936" s="1">
        <f>[1]Services!H$56</f>
        <v>3.1972049417064969</v>
      </c>
      <c r="M936" s="1">
        <f>[1]Services!I$56</f>
        <v>3.193203711232603</v>
      </c>
      <c r="N936" s="1">
        <f>[1]Services!J$56</f>
        <v>3.1871490919824441</v>
      </c>
      <c r="O936" s="1">
        <f>[1]Services!K$56</f>
        <v>3.1866693850989223</v>
      </c>
      <c r="P936" s="1">
        <f>[1]Services!L$56</f>
        <v>3.5078359742194531</v>
      </c>
      <c r="Q936" s="1">
        <f>[1]Services!M$56</f>
        <v>3.5103082733167636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7.6496880025390626</v>
      </c>
      <c r="G937" s="1">
        <f t="shared" ref="G937:K937" si="1125">G938+G944</f>
        <v>8.2860680966829943</v>
      </c>
      <c r="H937" s="1">
        <f t="shared" si="1125"/>
        <v>8.2818740971427047</v>
      </c>
      <c r="I937" s="1">
        <f t="shared" si="1125"/>
        <v>8.0987546201653497</v>
      </c>
      <c r="J937" s="1">
        <f t="shared" si="1125"/>
        <v>7.789410203264711</v>
      </c>
      <c r="K937" s="1">
        <f t="shared" si="1125"/>
        <v>7.4819390015765945</v>
      </c>
      <c r="L937" s="1">
        <f t="shared" ref="L937:O937" si="1126">L938+L944</f>
        <v>8.4474940071504747</v>
      </c>
      <c r="M937" s="1">
        <f t="shared" si="1126"/>
        <v>8.4366671885568305</v>
      </c>
      <c r="N937" s="1">
        <f t="shared" si="1126"/>
        <v>8.9864745889194992</v>
      </c>
      <c r="O937" s="1">
        <f t="shared" si="1126"/>
        <v>8.8917531936860872</v>
      </c>
      <c r="P937" s="1">
        <f>P938+P944</f>
        <v>8.9043524188130228</v>
      </c>
      <c r="Q937" s="1">
        <f>Q938+Q944</f>
        <v>8.8344947720285258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2.0957629148242187</v>
      </c>
      <c r="G938" s="1">
        <f>[1]Services!C$51</f>
        <v>2.2701076702900722</v>
      </c>
      <c r="H938" s="1">
        <f>[1]Services!D$51</f>
        <v>2.2659049579920003</v>
      </c>
      <c r="I938" s="1">
        <f>[1]Services!E$51</f>
        <v>2.0827805734888325</v>
      </c>
      <c r="J938" s="1">
        <f>[1]Services!F$51</f>
        <v>1.7734107690383805</v>
      </c>
      <c r="K938" s="1">
        <f>[1]Services!G$51</f>
        <v>1.2915047563743134</v>
      </c>
      <c r="L938" s="1">
        <f>[1]Services!H$51</f>
        <v>0.76215868963667477</v>
      </c>
      <c r="M938" s="1">
        <f>[1]Services!I$51</f>
        <v>0.74714961319404738</v>
      </c>
      <c r="N938" s="1">
        <f>[1]Services!J$51</f>
        <v>0.76364990111214182</v>
      </c>
      <c r="O938" s="1">
        <f>[1]Services!K$51</f>
        <v>0.66885570796655791</v>
      </c>
      <c r="P938" s="1">
        <f>[1]Services!L$51</f>
        <v>0.68142326647518126</v>
      </c>
      <c r="Q938" s="1">
        <f>[1]Services!M$51</f>
        <v>0.61145306912065933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1.4100833763210443</v>
      </c>
      <c r="G939" s="1">
        <f t="shared" ref="G939:K939" si="1127">IFERROR(G907/G$906,0)*G$938</f>
        <v>1.5390739321100884</v>
      </c>
      <c r="H939" s="1">
        <f t="shared" si="1127"/>
        <v>1.3574249956009266</v>
      </c>
      <c r="I939" s="1">
        <f t="shared" si="1127"/>
        <v>1.2293111657765985</v>
      </c>
      <c r="J939" s="1">
        <f t="shared" si="1127"/>
        <v>0.98997256929665078</v>
      </c>
      <c r="K939" s="1">
        <f t="shared" si="1127"/>
        <v>0.83652460649498761</v>
      </c>
      <c r="L939" s="1">
        <f t="shared" ref="L939:O939" si="1128">IFERROR(L907/L$906,0)*L$938</f>
        <v>0.73114709299354963</v>
      </c>
      <c r="M939" s="1">
        <f t="shared" si="1128"/>
        <v>0.68713428657713638</v>
      </c>
      <c r="N939" s="1">
        <f t="shared" si="1128"/>
        <v>0.64268357873287274</v>
      </c>
      <c r="O939" s="1">
        <f t="shared" si="1128"/>
        <v>0.56671887310095725</v>
      </c>
      <c r="P939" s="1">
        <f t="shared" ref="P939:Q943" si="1129">IFERROR(P907/P$906,0)*P$938</f>
        <v>0.55534929666817423</v>
      </c>
      <c r="Q939" s="1">
        <f t="shared" si="1129"/>
        <v>0.47151403400662567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0.68567953850317442</v>
      </c>
      <c r="G940" s="1">
        <f t="shared" ref="G940:K943" si="1130">IFERROR(G908/G$906,0)*G$938</f>
        <v>0.73103373817998374</v>
      </c>
      <c r="H940" s="1">
        <f t="shared" si="1130"/>
        <v>0.90847996239107387</v>
      </c>
      <c r="I940" s="1">
        <f t="shared" si="1130"/>
        <v>0.83897177108053567</v>
      </c>
      <c r="J940" s="1">
        <f t="shared" si="1130"/>
        <v>0.75078880154305105</v>
      </c>
      <c r="K940" s="1">
        <f t="shared" si="1130"/>
        <v>0.41501331124833468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2.0432724295958715E-2</v>
      </c>
      <c r="O940" s="1">
        <f t="shared" si="1131"/>
        <v>2.0622033573960436E-2</v>
      </c>
      <c r="P940" s="1">
        <f t="shared" si="1129"/>
        <v>1.8197321013240994E-2</v>
      </c>
      <c r="Q940" s="1">
        <f t="shared" si="1129"/>
        <v>2.4674763373565722E-2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2.1033688183191815E-3</v>
      </c>
      <c r="O941" s="1">
        <f t="shared" si="1132"/>
        <v>2.4066659811879275E-3</v>
      </c>
      <c r="P941" s="1">
        <f t="shared" si="1129"/>
        <v>1.9869701717554773E-3</v>
      </c>
      <c r="Q941" s="1">
        <f t="shared" si="1129"/>
        <v>3.1069610911417822E-3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6.4946661551754555E-3</v>
      </c>
      <c r="J942" s="1">
        <f t="shared" si="1130"/>
        <v>9.8914365316194238E-3</v>
      </c>
      <c r="K942" s="1">
        <f t="shared" si="1130"/>
        <v>1.9718431361359295E-2</v>
      </c>
      <c r="L942" s="1">
        <f t="shared" ref="L942:O942" si="1133">IFERROR(L910/L$906,0)*L$938</f>
        <v>1.4590723796166313E-2</v>
      </c>
      <c r="M942" s="1">
        <f t="shared" si="1133"/>
        <v>1.1710085573576464E-2</v>
      </c>
      <c r="N942" s="1">
        <f t="shared" si="1133"/>
        <v>2.5317327559314352E-2</v>
      </c>
      <c r="O942" s="1">
        <f t="shared" si="1133"/>
        <v>1.2914034413560706E-2</v>
      </c>
      <c r="P942" s="1">
        <f t="shared" si="1129"/>
        <v>1.105542703086269E-2</v>
      </c>
      <c r="Q942" s="1">
        <f t="shared" si="1129"/>
        <v>1.4287537145331073E-2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8.0029704765229095E-3</v>
      </c>
      <c r="J943" s="1">
        <f t="shared" si="1130"/>
        <v>2.2757961667059051E-2</v>
      </c>
      <c r="K943" s="1">
        <f t="shared" si="1130"/>
        <v>2.0248407269631716E-2</v>
      </c>
      <c r="L943" s="1">
        <f t="shared" ref="L943:O943" si="1134">IFERROR(L911/L$906,0)*L$938</f>
        <v>1.6420872846958725E-2</v>
      </c>
      <c r="M943" s="1">
        <f t="shared" si="1134"/>
        <v>4.8305241043334578E-2</v>
      </c>
      <c r="N943" s="1">
        <f t="shared" si="1134"/>
        <v>7.3112901705676733E-2</v>
      </c>
      <c r="O943" s="1">
        <f t="shared" si="1134"/>
        <v>6.6194100896891608E-2</v>
      </c>
      <c r="P943" s="1">
        <f t="shared" si="1129"/>
        <v>9.4834251591147903E-2</v>
      </c>
      <c r="Q943" s="1">
        <f t="shared" si="1129"/>
        <v>9.7869773503995103E-2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5.5539250877148438</v>
      </c>
      <c r="G944" s="1">
        <f>[1]Services!C$52</f>
        <v>6.0159604263929216</v>
      </c>
      <c r="H944" s="1">
        <f>[1]Services!D$52</f>
        <v>6.0159691391507035</v>
      </c>
      <c r="I944" s="1">
        <f>[1]Services!E$52</f>
        <v>6.0159740466765168</v>
      </c>
      <c r="J944" s="1">
        <f>[1]Services!F$52</f>
        <v>6.0159994342263303</v>
      </c>
      <c r="K944" s="1">
        <f>[1]Services!G$52</f>
        <v>6.1904342452022814</v>
      </c>
      <c r="L944" s="1">
        <f>[1]Services!H$52</f>
        <v>7.6853353175138004</v>
      </c>
      <c r="M944" s="1">
        <f>[1]Services!I$52</f>
        <v>7.6895175753627836</v>
      </c>
      <c r="N944" s="1">
        <f>[1]Services!J$52</f>
        <v>8.222824687807357</v>
      </c>
      <c r="O944" s="1">
        <f>[1]Services!K$52</f>
        <v>8.2228974857195301</v>
      </c>
      <c r="P944" s="1">
        <f>[1]Services!L$52</f>
        <v>8.2229291523378407</v>
      </c>
      <c r="Q944" s="1">
        <f>[1]Services!M$52</f>
        <v>8.2230417029078673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6.1735693265355582</v>
      </c>
      <c r="G945" s="1">
        <f t="shared" ref="G945:O945" si="1135">G946</f>
        <v>6.0643679068994638</v>
      </c>
      <c r="H945" s="1">
        <f t="shared" si="1135"/>
        <v>6.117836979184764</v>
      </c>
      <c r="I945" s="1">
        <f t="shared" si="1135"/>
        <v>6.0383669451922737</v>
      </c>
      <c r="J945" s="1">
        <f t="shared" si="1135"/>
        <v>7.4678980319975077</v>
      </c>
      <c r="K945" s="1">
        <f t="shared" si="1135"/>
        <v>8.3139427012078357</v>
      </c>
      <c r="L945" s="1">
        <f t="shared" si="1135"/>
        <v>16.047896747281737</v>
      </c>
      <c r="M945" s="1">
        <f t="shared" si="1135"/>
        <v>5.8662774588468087</v>
      </c>
      <c r="N945" s="1">
        <f t="shared" si="1135"/>
        <v>2.8380385974955145</v>
      </c>
      <c r="O945" s="1">
        <f t="shared" si="1135"/>
        <v>2.2133648558044494</v>
      </c>
      <c r="P945" s="1">
        <f>P946</f>
        <v>0.37916304325998912</v>
      </c>
      <c r="Q945" s="1">
        <f>Q946</f>
        <v>0.57193206390953233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6.1735693265355582</v>
      </c>
      <c r="G946" s="1">
        <f>[1]Services!C$53</f>
        <v>6.0643679068994638</v>
      </c>
      <c r="H946" s="1">
        <f>[1]Services!D$53</f>
        <v>6.117836979184764</v>
      </c>
      <c r="I946" s="1">
        <f>[1]Services!E$53</f>
        <v>6.0383669451922737</v>
      </c>
      <c r="J946" s="1">
        <f>[1]Services!F$53</f>
        <v>7.4678980319975077</v>
      </c>
      <c r="K946" s="1">
        <f>[1]Services!G$53</f>
        <v>8.3139427012078357</v>
      </c>
      <c r="L946" s="1">
        <f>[1]Services!H$53</f>
        <v>16.047896747281737</v>
      </c>
      <c r="M946" s="1">
        <f>[1]Services!I$53</f>
        <v>5.8662774588468087</v>
      </c>
      <c r="N946" s="1">
        <f>[1]Services!J$53</f>
        <v>2.8380385974955145</v>
      </c>
      <c r="O946" s="1">
        <f>[1]Services!K$53</f>
        <v>2.2133648558044494</v>
      </c>
      <c r="P946" s="1">
        <f>[1]Services!L$53</f>
        <v>0.37916304325998912</v>
      </c>
      <c r="Q946" s="1">
        <f>[1]Services!M$53</f>
        <v>0.57193206390953233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1.8770947947080707</v>
      </c>
      <c r="G947" s="1">
        <f t="shared" ref="G947:O947" si="1136">G948</f>
        <v>2.1601067353576582</v>
      </c>
      <c r="H947" s="1">
        <f t="shared" si="1136"/>
        <v>1.8085164293558762</v>
      </c>
      <c r="I947" s="1">
        <f t="shared" si="1136"/>
        <v>1.9595748556328947</v>
      </c>
      <c r="J947" s="1">
        <f t="shared" si="1136"/>
        <v>2.0727323347133688</v>
      </c>
      <c r="K947" s="1">
        <f t="shared" si="1136"/>
        <v>2.1981552780822735</v>
      </c>
      <c r="L947" s="1">
        <f t="shared" si="1136"/>
        <v>2.165979431422298</v>
      </c>
      <c r="M947" s="1">
        <f t="shared" si="1136"/>
        <v>3.0565529621865064</v>
      </c>
      <c r="N947" s="1">
        <f t="shared" si="1136"/>
        <v>2.1785630034636938</v>
      </c>
      <c r="O947" s="1">
        <f t="shared" si="1136"/>
        <v>2.1959940312830066</v>
      </c>
      <c r="P947" s="1">
        <f>P948</f>
        <v>2.1951371419745209</v>
      </c>
      <c r="Q947" s="1">
        <f>Q948</f>
        <v>2.1951623091436212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1.8770947947080707</v>
      </c>
      <c r="G948" s="1">
        <f>[1]Services!C$54</f>
        <v>2.1601067353576582</v>
      </c>
      <c r="H948" s="1">
        <f>[1]Services!D$54</f>
        <v>1.8085164293558762</v>
      </c>
      <c r="I948" s="1">
        <f>[1]Services!E$54</f>
        <v>1.9595748556328947</v>
      </c>
      <c r="J948" s="1">
        <f>[1]Services!F$54</f>
        <v>2.0727323347133688</v>
      </c>
      <c r="K948" s="1">
        <f>[1]Services!G$54</f>
        <v>2.1981552780822735</v>
      </c>
      <c r="L948" s="1">
        <f>[1]Services!H$54</f>
        <v>2.165979431422298</v>
      </c>
      <c r="M948" s="1">
        <f>[1]Services!I$54</f>
        <v>3.0565529621865064</v>
      </c>
      <c r="N948" s="1">
        <f>[1]Services!J$54</f>
        <v>2.1785630034636938</v>
      </c>
      <c r="O948" s="1">
        <f>[1]Services!K$54</f>
        <v>2.1959940312830066</v>
      </c>
      <c r="P948" s="1">
        <f>[1]Services!L$54</f>
        <v>2.1951371419745209</v>
      </c>
      <c r="Q948" s="1">
        <f>[1]Services!M$54</f>
        <v>2.1951623091436212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0.62700773220606276</v>
      </c>
      <c r="G949" s="1">
        <f t="shared" ref="G949:O949" si="1137">G950</f>
        <v>0.68734565155025651</v>
      </c>
      <c r="H949" s="1">
        <f t="shared" si="1137"/>
        <v>0.68521089789396905</v>
      </c>
      <c r="I949" s="1">
        <f t="shared" si="1137"/>
        <v>0.68811487394342208</v>
      </c>
      <c r="J949" s="1">
        <f t="shared" si="1137"/>
        <v>3.4182146930413837</v>
      </c>
      <c r="K949" s="1">
        <f t="shared" si="1137"/>
        <v>5.7503820118885693</v>
      </c>
      <c r="L949" s="1">
        <f t="shared" si="1137"/>
        <v>6.9188484394176761</v>
      </c>
      <c r="M949" s="1">
        <f t="shared" si="1137"/>
        <v>6.920403625743651</v>
      </c>
      <c r="N949" s="1">
        <f t="shared" si="1137"/>
        <v>6.0109452986349705</v>
      </c>
      <c r="O949" s="1">
        <f t="shared" si="1137"/>
        <v>5.6816325441351259</v>
      </c>
      <c r="P949" s="1">
        <f>P950</f>
        <v>6.2091609141934869</v>
      </c>
      <c r="Q949" s="1">
        <f>Q950</f>
        <v>5.3246273944723637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0.62700773220606276</v>
      </c>
      <c r="G950" s="1">
        <f>[1]Services!C$55</f>
        <v>0.68734565155025651</v>
      </c>
      <c r="H950" s="1">
        <f>[1]Services!D$55</f>
        <v>0.68521089789396905</v>
      </c>
      <c r="I950" s="1">
        <f>[1]Services!E$55</f>
        <v>0.68811487394342208</v>
      </c>
      <c r="J950" s="1">
        <f>[1]Services!F$55</f>
        <v>3.4182146930413837</v>
      </c>
      <c r="K950" s="1">
        <f>[1]Services!G$55</f>
        <v>5.7503820118885693</v>
      </c>
      <c r="L950" s="1">
        <f>[1]Services!H$55</f>
        <v>6.9188484394176761</v>
      </c>
      <c r="M950" s="1">
        <f>[1]Services!I$55</f>
        <v>6.920403625743651</v>
      </c>
      <c r="N950" s="1">
        <f>[1]Services!J$55</f>
        <v>6.0109452986349705</v>
      </c>
      <c r="O950" s="1">
        <f>[1]Services!K$55</f>
        <v>5.6816325441351259</v>
      </c>
      <c r="P950" s="1">
        <f>[1]Services!L$55</f>
        <v>6.2091609141934869</v>
      </c>
      <c r="Q950" s="1">
        <f>[1]Services!M$55</f>
        <v>5.3246273944723637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0.39685063596114889</v>
      </c>
      <c r="J951" s="1">
        <f t="shared" si="1138"/>
        <v>0.32762383000883827</v>
      </c>
      <c r="K951" s="1">
        <f t="shared" si="1138"/>
        <v>0.56853817068137225</v>
      </c>
      <c r="L951" s="1">
        <f t="shared" si="1138"/>
        <v>0.1350227913932403</v>
      </c>
      <c r="M951" s="1">
        <f t="shared" si="1138"/>
        <v>0.25850548498095227</v>
      </c>
      <c r="N951" s="1">
        <f t="shared" si="1138"/>
        <v>1.5746477193964625</v>
      </c>
      <c r="O951" s="1">
        <f t="shared" si="1138"/>
        <v>1.534140738226871</v>
      </c>
      <c r="P951" s="1">
        <f>P952</f>
        <v>1.5866314491517395</v>
      </c>
      <c r="Q951" s="1">
        <f>Q952</f>
        <v>1.4934328134810453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0.39685063596114889</v>
      </c>
      <c r="J952" s="1">
        <f>[1]Services!F$57</f>
        <v>0.32762383000883827</v>
      </c>
      <c r="K952" s="1">
        <f>[1]Services!G$57</f>
        <v>0.56853817068137225</v>
      </c>
      <c r="L952" s="1">
        <f>[1]Services!H$57</f>
        <v>0.1350227913932403</v>
      </c>
      <c r="M952" s="1">
        <f>[1]Services!I$57</f>
        <v>0.25850548498095227</v>
      </c>
      <c r="N952" s="1">
        <f>[1]Services!J$57</f>
        <v>1.5746477193964625</v>
      </c>
      <c r="O952" s="1">
        <f>[1]Services!K$57</f>
        <v>1.534140738226871</v>
      </c>
      <c r="P952" s="1">
        <f>[1]Services!L$57</f>
        <v>1.5866314491517395</v>
      </c>
      <c r="Q952" s="1">
        <f>[1]Services!M$57</f>
        <v>1.4934328134810453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9.1172960129131315</v>
      </c>
      <c r="H953" s="1">
        <f>[1]Services!D$58</f>
        <v>17.662177367128375</v>
      </c>
      <c r="I953" s="1">
        <f>[1]Services!E$58</f>
        <v>17.830076066802899</v>
      </c>
      <c r="J953" s="1">
        <f>[1]Services!F$58</f>
        <v>17.830039171402859</v>
      </c>
      <c r="K953" s="1">
        <f>[1]Services!G$58</f>
        <v>17.832741540585939</v>
      </c>
      <c r="L953" s="1">
        <f>[1]Services!H$58</f>
        <v>21.149643929931507</v>
      </c>
      <c r="M953" s="1">
        <f>[1]Services!I$58</f>
        <v>21.692481892822137</v>
      </c>
      <c r="N953" s="1">
        <f>[1]Services!J$58</f>
        <v>21.687802939648801</v>
      </c>
      <c r="O953" s="1">
        <f>[1]Services!K$58</f>
        <v>21.686841447707639</v>
      </c>
      <c r="P953" s="1">
        <f>[1]Services!L$58</f>
        <v>21.686905330223347</v>
      </c>
      <c r="Q953" s="1">
        <f>[1]Services!M$58</f>
        <v>21.68624215404348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0.91250000000000031</v>
      </c>
      <c r="G955" s="4">
        <f t="shared" si="1141"/>
        <v>0.91499999999999959</v>
      </c>
      <c r="H955" s="4">
        <f t="shared" si="1141"/>
        <v>0.91874999999999962</v>
      </c>
      <c r="I955" s="4">
        <f t="shared" si="1141"/>
        <v>0.92500000000000038</v>
      </c>
      <c r="J955" s="4">
        <f t="shared" si="1141"/>
        <v>0.93125000000000036</v>
      </c>
      <c r="K955" s="4">
        <f t="shared" si="1141"/>
        <v>0.9375</v>
      </c>
      <c r="L955" s="4">
        <f t="shared" ref="L955:O955" si="1142">IFERROR(L928/L884,"-")</f>
        <v>0.9437500000000002</v>
      </c>
      <c r="M955" s="4">
        <f t="shared" si="1142"/>
        <v>0.9500000000000004</v>
      </c>
      <c r="N955" s="4">
        <f t="shared" si="1142"/>
        <v>0.94999999999999962</v>
      </c>
      <c r="O955" s="4">
        <f t="shared" si="1142"/>
        <v>0.95000000000000051</v>
      </c>
      <c r="P955" s="4">
        <f t="shared" ref="P955:Q957" si="1143">IFERROR(P928/P884,"-")</f>
        <v>0.94999999999999962</v>
      </c>
      <c r="Q955" s="4">
        <f t="shared" si="1143"/>
        <v>0.95000000000000084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</v>
      </c>
      <c r="G956" s="4">
        <f t="shared" si="1141"/>
        <v>3.2399999999999975</v>
      </c>
      <c r="H956" s="4">
        <f t="shared" si="1141"/>
        <v>3.2999999999999985</v>
      </c>
      <c r="I956" s="4">
        <f t="shared" si="1141"/>
        <v>3.399999999999999</v>
      </c>
      <c r="J956" s="4">
        <f t="shared" si="1141"/>
        <v>3.5000000000000027</v>
      </c>
      <c r="K956" s="4">
        <f t="shared" si="1141"/>
        <v>3.6000000000000023</v>
      </c>
      <c r="L956" s="4">
        <f t="shared" ref="L956:O956" si="1144">IFERROR(L929/L885,"-")</f>
        <v>3.7000000000000011</v>
      </c>
      <c r="M956" s="4">
        <f t="shared" si="1144"/>
        <v>3.8</v>
      </c>
      <c r="N956" s="4">
        <f t="shared" si="1144"/>
        <v>3.8000000000000003</v>
      </c>
      <c r="O956" s="4">
        <f t="shared" si="1144"/>
        <v>3.8000000000000025</v>
      </c>
      <c r="P956" s="4">
        <f t="shared" si="1143"/>
        <v>3.8</v>
      </c>
      <c r="Q956" s="4">
        <f t="shared" si="1143"/>
        <v>3.7999999999999976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</v>
      </c>
      <c r="I957" s="4">
        <f t="shared" si="1141"/>
        <v>1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0.99999999999999989</v>
      </c>
      <c r="M957" s="4">
        <f t="shared" si="1145"/>
        <v>1.0000000000000002</v>
      </c>
      <c r="N957" s="4">
        <f t="shared" si="1145"/>
        <v>1</v>
      </c>
      <c r="O957" s="4">
        <f t="shared" si="1145"/>
        <v>1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0.82107843137254943</v>
      </c>
      <c r="G958" s="4">
        <f t="shared" si="1146"/>
        <v>0.82270432925645576</v>
      </c>
      <c r="H958" s="4">
        <f t="shared" si="1146"/>
        <v>0.82514317608231424</v>
      </c>
      <c r="I958" s="4">
        <f t="shared" si="1146"/>
        <v>0.82920792079207883</v>
      </c>
      <c r="J958" s="4">
        <f t="shared" si="1146"/>
        <v>0.83335396039603871</v>
      </c>
      <c r="K958" s="4">
        <f t="shared" si="1146"/>
        <v>0.8374999999999998</v>
      </c>
      <c r="L958" s="4">
        <f t="shared" ref="L958:O958" si="1147">IFERROR(L932/L888,"-")</f>
        <v>0.83750000000000047</v>
      </c>
      <c r="M958" s="4">
        <f t="shared" si="1147"/>
        <v>0.83749999999999858</v>
      </c>
      <c r="N958" s="4">
        <f t="shared" si="1147"/>
        <v>0.83749999999999969</v>
      </c>
      <c r="O958" s="4">
        <f t="shared" si="1147"/>
        <v>0.83749999999999802</v>
      </c>
      <c r="P958" s="4">
        <f>IFERROR(P932/P888,"-")</f>
        <v>0.83749999999999958</v>
      </c>
      <c r="Q958" s="4">
        <f>IFERROR(Q932/Q888,"-")</f>
        <v>0.83749999999999947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0.94680851063829918</v>
      </c>
      <c r="G959" s="4">
        <f t="shared" si="1148"/>
        <v>0.94680851063829852</v>
      </c>
      <c r="H959" s="4">
        <f t="shared" si="1148"/>
        <v>0.94653146477949268</v>
      </c>
      <c r="I959" s="4">
        <f t="shared" si="1148"/>
        <v>0.95522105410608216</v>
      </c>
      <c r="J959" s="4">
        <f t="shared" si="1148"/>
        <v>0.94945886503366883</v>
      </c>
      <c r="K959" s="4">
        <f t="shared" si="1148"/>
        <v>0.9517086975711907</v>
      </c>
      <c r="L959" s="4">
        <f t="shared" ref="L959:O959" si="1149">IFERROR(L934/L895,"-")</f>
        <v>0.93757674062558138</v>
      </c>
      <c r="M959" s="4">
        <f t="shared" si="1149"/>
        <v>0.92737242190689406</v>
      </c>
      <c r="N959" s="4">
        <f t="shared" si="1149"/>
        <v>0.95802996519124939</v>
      </c>
      <c r="O959" s="4">
        <f t="shared" si="1149"/>
        <v>0.92541229731774233</v>
      </c>
      <c r="P959" s="4">
        <f t="shared" ref="P959:Q961" si="1150">IFERROR(P934/P895,"-")</f>
        <v>0.93793566537854312</v>
      </c>
      <c r="Q959" s="4">
        <f t="shared" si="1150"/>
        <v>0.94534854787568567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1.9800000000000011</v>
      </c>
      <c r="I960" s="4">
        <f t="shared" si="1148"/>
        <v>2.0399999999999996</v>
      </c>
      <c r="J960" s="4">
        <f t="shared" si="1148"/>
        <v>2.0999999999999996</v>
      </c>
      <c r="K960" s="4">
        <f t="shared" si="1148"/>
        <v>2.1599999999999988</v>
      </c>
      <c r="L960" s="4">
        <f t="shared" ref="L960:O960" si="1151">IFERROR(L935/L896,"-")</f>
        <v>2.2199999999999993</v>
      </c>
      <c r="M960" s="4">
        <f t="shared" si="1151"/>
        <v>2.2800000000000002</v>
      </c>
      <c r="N960" s="4">
        <f t="shared" si="1151"/>
        <v>2.2800000000000007</v>
      </c>
      <c r="O960" s="4">
        <f t="shared" si="1151"/>
        <v>2.2799999999999998</v>
      </c>
      <c r="P960" s="4">
        <f t="shared" si="1150"/>
        <v>2.280000000000002</v>
      </c>
      <c r="Q960" s="4">
        <f t="shared" si="1150"/>
        <v>2.2799999999999994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0.8721999999999992</v>
      </c>
      <c r="G961" s="4">
        <f t="shared" si="1148"/>
        <v>0.87219999999999953</v>
      </c>
      <c r="H961" s="4">
        <f t="shared" si="1148"/>
        <v>0.87220000000000042</v>
      </c>
      <c r="I961" s="4">
        <f t="shared" si="1148"/>
        <v>0.87220000000000075</v>
      </c>
      <c r="J961" s="4">
        <f t="shared" si="1148"/>
        <v>0.87219999999999953</v>
      </c>
      <c r="K961" s="4">
        <f t="shared" si="1148"/>
        <v>0.8722000000000002</v>
      </c>
      <c r="L961" s="4">
        <f t="shared" ref="L961:O961" si="1152">IFERROR(L936/L897,"-")</f>
        <v>0.87219999999999953</v>
      </c>
      <c r="M961" s="4">
        <f t="shared" si="1152"/>
        <v>0.87219999999999998</v>
      </c>
      <c r="N961" s="4">
        <f t="shared" si="1152"/>
        <v>0.87219999999999931</v>
      </c>
      <c r="O961" s="4">
        <f t="shared" si="1152"/>
        <v>0.87219999999999998</v>
      </c>
      <c r="P961" s="4">
        <f t="shared" si="1150"/>
        <v>0.87220000000000009</v>
      </c>
      <c r="Q961" s="4">
        <f t="shared" si="1150"/>
        <v>0.87220000000000042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0.98999999999999988</v>
      </c>
      <c r="G962" s="4">
        <f t="shared" si="1153"/>
        <v>0.9900000000000001</v>
      </c>
      <c r="H962" s="4">
        <f t="shared" si="1153"/>
        <v>0.9900000000000001</v>
      </c>
      <c r="I962" s="4">
        <f t="shared" si="1153"/>
        <v>0.99000000000000021</v>
      </c>
      <c r="J962" s="4">
        <f t="shared" si="1153"/>
        <v>0.99</v>
      </c>
      <c r="K962" s="4">
        <f t="shared" si="1153"/>
        <v>0.99</v>
      </c>
      <c r="L962" s="4">
        <f t="shared" ref="L962:O962" si="1154">IFERROR(L939/L907,"-")</f>
        <v>0.99</v>
      </c>
      <c r="M962" s="4">
        <f t="shared" si="1154"/>
        <v>0.9900000000000001</v>
      </c>
      <c r="N962" s="4">
        <f t="shared" si="1154"/>
        <v>0.99</v>
      </c>
      <c r="O962" s="4">
        <f t="shared" si="1154"/>
        <v>0.99</v>
      </c>
      <c r="P962" s="4">
        <f t="shared" ref="P962:Q967" si="1155">IFERROR(P939/P907,"-")</f>
        <v>0.99</v>
      </c>
      <c r="Q962" s="4">
        <f t="shared" si="1155"/>
        <v>0.99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0.98999999999999988</v>
      </c>
      <c r="G963" s="4">
        <f t="shared" si="1153"/>
        <v>0.99</v>
      </c>
      <c r="H963" s="4">
        <f t="shared" si="1153"/>
        <v>0.99</v>
      </c>
      <c r="I963" s="4">
        <f t="shared" si="1153"/>
        <v>0.99</v>
      </c>
      <c r="J963" s="4">
        <f t="shared" si="1153"/>
        <v>0.9900000000000001</v>
      </c>
      <c r="K963" s="4">
        <f t="shared" si="1153"/>
        <v>0.9900000000000001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0.98999999999999988</v>
      </c>
      <c r="O963" s="4">
        <f t="shared" si="1156"/>
        <v>0.98999999999999988</v>
      </c>
      <c r="P963" s="4">
        <f t="shared" si="1155"/>
        <v>0.9900000000000001</v>
      </c>
      <c r="Q963" s="4">
        <f t="shared" si="1155"/>
        <v>0.98999999999999988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0.99</v>
      </c>
      <c r="O964" s="4">
        <f t="shared" si="1157"/>
        <v>0.99</v>
      </c>
      <c r="P964" s="4">
        <f t="shared" si="1155"/>
        <v>0.99</v>
      </c>
      <c r="Q964" s="4">
        <f t="shared" si="1155"/>
        <v>0.9900000000000001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0.9900000000000001</v>
      </c>
      <c r="J965" s="4">
        <f t="shared" si="1153"/>
        <v>0.9900000000000001</v>
      </c>
      <c r="K965" s="4">
        <f t="shared" si="1153"/>
        <v>0.9900000000000001</v>
      </c>
      <c r="L965" s="4">
        <f t="shared" ref="L965:O965" si="1158">IFERROR(L942/L910,"-")</f>
        <v>0.99</v>
      </c>
      <c r="M965" s="4">
        <f t="shared" si="1158"/>
        <v>0.99000000000000021</v>
      </c>
      <c r="N965" s="4">
        <f t="shared" si="1158"/>
        <v>0.99</v>
      </c>
      <c r="O965" s="4">
        <f t="shared" si="1158"/>
        <v>0.98999999999999988</v>
      </c>
      <c r="P965" s="4">
        <f t="shared" si="1155"/>
        <v>0.99</v>
      </c>
      <c r="Q965" s="4">
        <f t="shared" si="1155"/>
        <v>0.99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0.9900000000000001</v>
      </c>
      <c r="K966" s="4">
        <f t="shared" si="1153"/>
        <v>0.99000000000000021</v>
      </c>
      <c r="L966" s="4">
        <f t="shared" ref="L966:O966" si="1159">IFERROR(L943/L911,"-")</f>
        <v>0.98999999999999988</v>
      </c>
      <c r="M966" s="4">
        <f t="shared" si="1159"/>
        <v>0.9900000000000001</v>
      </c>
      <c r="N966" s="4">
        <f t="shared" si="1159"/>
        <v>0.98999999999999988</v>
      </c>
      <c r="O966" s="4">
        <f t="shared" si="1159"/>
        <v>0.98999999999999988</v>
      </c>
      <c r="P966" s="4">
        <f t="shared" si="1155"/>
        <v>0.99</v>
      </c>
      <c r="Q966" s="4">
        <f t="shared" si="1155"/>
        <v>0.99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0.98999999999999955</v>
      </c>
      <c r="G967" s="4">
        <f t="shared" si="1153"/>
        <v>0.99000000000000021</v>
      </c>
      <c r="H967" s="4">
        <f t="shared" si="1153"/>
        <v>0.98999999999999932</v>
      </c>
      <c r="I967" s="4">
        <f t="shared" si="1153"/>
        <v>0.99000000000000066</v>
      </c>
      <c r="J967" s="4">
        <f t="shared" si="1153"/>
        <v>0.99000000000000088</v>
      </c>
      <c r="K967" s="4">
        <f t="shared" si="1153"/>
        <v>0.99</v>
      </c>
      <c r="L967" s="4">
        <f t="shared" ref="L967:O967" si="1160">IFERROR(L944/L912,"-")</f>
        <v>0.99</v>
      </c>
      <c r="M967" s="4">
        <f t="shared" si="1160"/>
        <v>0.98999999999999977</v>
      </c>
      <c r="N967" s="4">
        <f t="shared" si="1160"/>
        <v>0.98999999999999944</v>
      </c>
      <c r="O967" s="4">
        <f t="shared" si="1160"/>
        <v>0.98999999999999977</v>
      </c>
      <c r="P967" s="4">
        <f t="shared" si="1155"/>
        <v>0.98999999999999888</v>
      </c>
      <c r="Q967" s="4">
        <f t="shared" si="1155"/>
        <v>0.9900000000000011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0.71999999999999931</v>
      </c>
      <c r="G968" s="4">
        <f t="shared" si="1161"/>
        <v>0.71999999999999986</v>
      </c>
      <c r="H968" s="4">
        <f t="shared" si="1161"/>
        <v>0.72</v>
      </c>
      <c r="I968" s="4">
        <f t="shared" si="1161"/>
        <v>0.71999999999999964</v>
      </c>
      <c r="J968" s="4">
        <f t="shared" si="1161"/>
        <v>0.71999999999999953</v>
      </c>
      <c r="K968" s="4">
        <f t="shared" si="1161"/>
        <v>0.72000000000000053</v>
      </c>
      <c r="L968" s="4">
        <f t="shared" ref="L968:O968" si="1162">IFERROR(L946/L913,"-")</f>
        <v>0.7200000000000002</v>
      </c>
      <c r="M968" s="4">
        <f t="shared" si="1162"/>
        <v>0.71999999999999986</v>
      </c>
      <c r="N968" s="4">
        <f t="shared" si="1162"/>
        <v>0.71999999999999942</v>
      </c>
      <c r="O968" s="4">
        <f t="shared" si="1162"/>
        <v>0.72000000000000042</v>
      </c>
      <c r="P968" s="4">
        <f>IFERROR(P946/P913,"-")</f>
        <v>0.71999999999999975</v>
      </c>
      <c r="Q968" s="4">
        <f>IFERROR(Q946/Q913,"-")</f>
        <v>0.72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0.89999999999999847</v>
      </c>
      <c r="G969" s="4">
        <f t="shared" si="1163"/>
        <v>0.89999999999999969</v>
      </c>
      <c r="H969" s="4">
        <f t="shared" si="1163"/>
        <v>0.90000000000000013</v>
      </c>
      <c r="I969" s="4">
        <f t="shared" si="1163"/>
        <v>0.90000000000000047</v>
      </c>
      <c r="J969" s="4">
        <f t="shared" si="1163"/>
        <v>0.90000000000000024</v>
      </c>
      <c r="K969" s="4">
        <f t="shared" si="1163"/>
        <v>0.90000000000000058</v>
      </c>
      <c r="L969" s="4">
        <f t="shared" ref="L969:O969" si="1164">IFERROR(L948/L916,"-")</f>
        <v>0.89999999999999958</v>
      </c>
      <c r="M969" s="4">
        <f t="shared" si="1164"/>
        <v>0.9</v>
      </c>
      <c r="N969" s="4">
        <f t="shared" si="1164"/>
        <v>0.90000000000000036</v>
      </c>
      <c r="O969" s="4">
        <f t="shared" si="1164"/>
        <v>0.90000000000000058</v>
      </c>
      <c r="P969" s="4">
        <f>IFERROR(P948/P916,"-")</f>
        <v>0.89999999999999936</v>
      </c>
      <c r="Q969" s="4">
        <f>IFERROR(Q948/Q916,"-")</f>
        <v>0.90000000000000113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0.6350014127505369</v>
      </c>
      <c r="J971" s="4">
        <f t="shared" si="1167"/>
        <v>0.70268516473195364</v>
      </c>
      <c r="K971" s="4">
        <f t="shared" si="1167"/>
        <v>0.70903278214338039</v>
      </c>
      <c r="L971" s="4">
        <f t="shared" ref="L971:O971" si="1168">IFERROR(L952/L922,"-")</f>
        <v>0.74863183437584002</v>
      </c>
      <c r="M971" s="4">
        <f t="shared" si="1168"/>
        <v>0.83811654260816248</v>
      </c>
      <c r="N971" s="4">
        <f t="shared" si="1168"/>
        <v>0.8734929530511889</v>
      </c>
      <c r="O971" s="4">
        <f t="shared" si="1168"/>
        <v>0.88521920599367621</v>
      </c>
      <c r="P971" s="4">
        <f>IFERROR(P952/P922,"-")</f>
        <v>0.89054864917874488</v>
      </c>
      <c r="Q971" s="4">
        <f>IFERROR(Q952/Q922,"-")</f>
        <v>0.8756888203138975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217.97004451095216</v>
      </c>
      <c r="G972" s="3">
        <f>[1]Residential!C$26</f>
        <v>219.90396974631267</v>
      </c>
      <c r="H972" s="3">
        <f>[1]Residential!D$26</f>
        <v>220.01433653988573</v>
      </c>
      <c r="I972" s="3">
        <f>[1]Residential!E$26</f>
        <v>217.69730275674942</v>
      </c>
      <c r="J972" s="3">
        <f>[1]Residential!F$26</f>
        <v>202.89935318771779</v>
      </c>
      <c r="K972" s="3">
        <f>[1]Residential!G$26</f>
        <v>192.05658355846938</v>
      </c>
      <c r="L972" s="3">
        <f>[1]Residential!H$26</f>
        <v>188.9545382722365</v>
      </c>
      <c r="M972" s="3">
        <f>[1]Residential!I$26</f>
        <v>188.79630693882444</v>
      </c>
      <c r="N972" s="3">
        <f>[1]Residential!J$26</f>
        <v>184.69607600510807</v>
      </c>
      <c r="O972" s="3">
        <f>[1]Residential!K$26</f>
        <v>181.09885996743009</v>
      </c>
      <c r="P972" s="3">
        <f>[1]Residential!L$26</f>
        <v>185.1607168377991</v>
      </c>
      <c r="Q972" s="3">
        <f>[1]Residential!M$26</f>
        <v>177.52440936480531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69.470134069212719</v>
      </c>
      <c r="G973" s="1">
        <f>[1]Residential!C$15</f>
        <v>70.017459587450261</v>
      </c>
      <c r="H973" s="1">
        <f>[1]Residential!D$15</f>
        <v>68.945074872035534</v>
      </c>
      <c r="I973" s="1">
        <f>[1]Residential!E$15</f>
        <v>69.495594222430952</v>
      </c>
      <c r="J973" s="1">
        <f>[1]Residential!F$15</f>
        <v>70.084312544233214</v>
      </c>
      <c r="K973" s="1">
        <f>[1]Residential!G$15</f>
        <v>72.836499598786162</v>
      </c>
      <c r="L973" s="1">
        <f>[1]Residential!H$15</f>
        <v>71.840853778930921</v>
      </c>
      <c r="M973" s="1">
        <f>[1]Residential!I$15</f>
        <v>73.223298578619477</v>
      </c>
      <c r="N973" s="1">
        <f>[1]Residential!J$15</f>
        <v>75.117781774937612</v>
      </c>
      <c r="O973" s="1">
        <f>[1]Residential!K$15</f>
        <v>77.243120115108468</v>
      </c>
      <c r="P973" s="1">
        <f>[1]Residential!L$15</f>
        <v>78.955210749873004</v>
      </c>
      <c r="Q973" s="1">
        <f>[1]Residential!M$15</f>
        <v>75.493214551764922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15.333260740244203</v>
      </c>
      <c r="G974" s="1">
        <f t="shared" ref="G974:K974" si="1169">SUM(G975:G976)</f>
        <v>15.104750119898743</v>
      </c>
      <c r="H974" s="1">
        <f t="shared" si="1169"/>
        <v>14.997967537467774</v>
      </c>
      <c r="I974" s="1">
        <f t="shared" si="1169"/>
        <v>16.157382692665301</v>
      </c>
      <c r="J974" s="1">
        <f t="shared" si="1169"/>
        <v>17.906242377171132</v>
      </c>
      <c r="K974" s="1">
        <f t="shared" si="1169"/>
        <v>20.56992579812022</v>
      </c>
      <c r="L974" s="1">
        <f t="shared" ref="L974:O974" si="1170">SUM(L975:L976)</f>
        <v>20.425122078403245</v>
      </c>
      <c r="M974" s="1">
        <f t="shared" si="1170"/>
        <v>21.683923366344075</v>
      </c>
      <c r="N974" s="1">
        <f t="shared" si="1170"/>
        <v>22.159779067129367</v>
      </c>
      <c r="O974" s="1">
        <f t="shared" si="1170"/>
        <v>22.768908127166593</v>
      </c>
      <c r="P974" s="1">
        <f>SUM(P975:P976)</f>
        <v>23.998198443666901</v>
      </c>
      <c r="Q974" s="1">
        <f>SUM(Q975:Q976)</f>
        <v>21.734777943622817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9.3768933534204866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8.1251191285962125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7.405395050281431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5.5168462816966128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2.9070853992424501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1.8023648785977382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1.1928706002614944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1.4182789991054774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1.8867327365001094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2.495132666320012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3.7243501393754541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1.4586779572123081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5.9563673868237164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6.979630991302531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7.5925724871863434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10.640536410968689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14.999156977928681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18.767560919522481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19.232251478141752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20.265644367238597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20.273046330629256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20.273775460846583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20.273848304291448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20.276099986410507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9.5599428062340088</v>
      </c>
      <c r="G977" s="1">
        <f t="shared" ref="G977:K977" si="1174">SUM(G978:G979)</f>
        <v>10.085346348202716</v>
      </c>
      <c r="H977" s="1">
        <f t="shared" si="1174"/>
        <v>9.3135916869114741</v>
      </c>
      <c r="I977" s="1">
        <f t="shared" si="1174"/>
        <v>8.499914123845187</v>
      </c>
      <c r="J977" s="1">
        <f t="shared" si="1174"/>
        <v>7.147959038762842</v>
      </c>
      <c r="K977" s="1">
        <f t="shared" si="1174"/>
        <v>7.2146824526278115</v>
      </c>
      <c r="L977" s="1">
        <f t="shared" ref="L977:O977" si="1175">SUM(L978:L979)</f>
        <v>6.5422401732277224</v>
      </c>
      <c r="M977" s="1">
        <f t="shared" si="1175"/>
        <v>6.6072622335665567</v>
      </c>
      <c r="N977" s="1">
        <f t="shared" si="1175"/>
        <v>7.4821385421389763</v>
      </c>
      <c r="O977" s="1">
        <f t="shared" si="1175"/>
        <v>8.6146688203110884</v>
      </c>
      <c r="P977" s="1">
        <f>SUM(P978:P979)</f>
        <v>8.6841938073258618</v>
      </c>
      <c r="Q977" s="1">
        <f>SUM(Q978:Q979)</f>
        <v>7.4694346905167315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8.4110370112344697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8.798905818655463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7.5216766063502591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5.609080672651598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2.6218543156259431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1.6154614794619586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1.0625925528864764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1.2556861955203835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1.6707852189850549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2.2109189952885968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3.2977572357623375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1.4463452210485375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1.1489057949995387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1.2864405295472523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1.7919150805612145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2.890833451193588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4.5261047231368989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5.5992209731658527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5.4796476203412459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5.351576038046173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5.8113533231539209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6.4037498250224925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5.3864365715635234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6.0230894694681938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44.576930522734507</v>
      </c>
      <c r="G980" s="1">
        <f>[1]Residential!C$3-([1]Residential!C$10-[1]Residential!C$244)</f>
        <v>44.827363119348796</v>
      </c>
      <c r="H980" s="1">
        <f>[1]Residential!D$3-([1]Residential!D$10-[1]Residential!D$244)</f>
        <v>44.633515647656289</v>
      </c>
      <c r="I980" s="1">
        <f>[1]Residential!E$3-([1]Residential!E$10-[1]Residential!E$244)</f>
        <v>44.838297405920464</v>
      </c>
      <c r="J980" s="1">
        <f>[1]Residential!F$3-([1]Residential!F$10-[1]Residential!F$244)</f>
        <v>45.030111128299239</v>
      </c>
      <c r="K980" s="1">
        <f>[1]Residential!G$3-([1]Residential!G$10-[1]Residential!G$244)</f>
        <v>45.051891348038133</v>
      </c>
      <c r="L980" s="1">
        <f>[1]Residential!H$3-([1]Residential!H$10-[1]Residential!H$244)</f>
        <v>44.873491527299961</v>
      </c>
      <c r="M980" s="1">
        <f>[1]Residential!I$3-([1]Residential!I$10-[1]Residential!I$244)</f>
        <v>44.932112978708837</v>
      </c>
      <c r="N980" s="1">
        <f>[1]Residential!J$3-([1]Residential!J$10-[1]Residential!J$244)</f>
        <v>45.475864165669265</v>
      </c>
      <c r="O980" s="1">
        <f>[1]Residential!K$3-([1]Residential!K$10-[1]Residential!K$244)</f>
        <v>45.85954316763079</v>
      </c>
      <c r="P980" s="1">
        <f>[1]Residential!L$3-([1]Residential!L$10-[1]Residential!L$244)</f>
        <v>46.272818498880241</v>
      </c>
      <c r="Q980" s="1">
        <f>[1]Residential!M$3-([1]Residential!M$10-[1]Residential!M$244)</f>
        <v>46.28900191762537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60.231906257655012</v>
      </c>
      <c r="G981" s="1">
        <f>SUM([1]Residential!C$16:C$17)</f>
        <v>51.32008058096811</v>
      </c>
      <c r="H981" s="1">
        <f>SUM([1]Residential!D$16:D$17)</f>
        <v>47.888829837288462</v>
      </c>
      <c r="I981" s="1">
        <f>SUM([1]Residential!E$16:E$17)</f>
        <v>39.209714642452106</v>
      </c>
      <c r="J981" s="1">
        <f>SUM([1]Residential!F$16:F$17)</f>
        <v>13.266459707796001</v>
      </c>
      <c r="K981" s="1">
        <f>SUM([1]Residential!G$16:G$17)</f>
        <v>3.6030130753460329E-2</v>
      </c>
      <c r="L981" s="1">
        <f>SUM([1]Residential!H$16:H$17)</f>
        <v>3.0424706419460094E-2</v>
      </c>
      <c r="M981" s="1">
        <f>SUM([1]Residential!I$16:I$17)</f>
        <v>2.5537667089294384E-2</v>
      </c>
      <c r="N981" s="1">
        <f>SUM([1]Residential!J$16:J$17)</f>
        <v>2.4938054409891983E-2</v>
      </c>
      <c r="O981" s="1">
        <f>SUM([1]Residential!K$16:K$17)</f>
        <v>2.2424174729547771E-2</v>
      </c>
      <c r="P981" s="1">
        <f>SUM([1]Residential!L$16:L$17)</f>
        <v>2.251794786536505E-2</v>
      </c>
      <c r="Q981" s="1">
        <f>SUM([1]Residential!M$16:M$17)</f>
        <v>2.1493442786008312E-2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60.231906257655012</v>
      </c>
      <c r="G982" s="1">
        <f>[1]Residential!C$16</f>
        <v>51.32008058096811</v>
      </c>
      <c r="H982" s="1">
        <f>[1]Residential!D$16</f>
        <v>47.888819204954054</v>
      </c>
      <c r="I982" s="1">
        <f>[1]Residential!E$16</f>
        <v>39.209058734163108</v>
      </c>
      <c r="J982" s="1">
        <f>[1]Residential!F$16</f>
        <v>13.263090456644422</v>
      </c>
      <c r="K982" s="1">
        <f>[1]Residential!G$16</f>
        <v>3.45512402153045E-2</v>
      </c>
      <c r="L982" s="1">
        <f>[1]Residential!H$16</f>
        <v>2.8095229945530879E-2</v>
      </c>
      <c r="M982" s="1">
        <f>[1]Residential!I$16</f>
        <v>1.4137354499327741E-5</v>
      </c>
      <c r="N982" s="1">
        <f>[1]Residential!J$16</f>
        <v>4.7425747393490989E-5</v>
      </c>
      <c r="O982" s="1">
        <f>[1]Residential!K$16</f>
        <v>5.3327154627874205E-5</v>
      </c>
      <c r="P982" s="1">
        <f>[1]Residential!L$16</f>
        <v>5.7375237340932158E-5</v>
      </c>
      <c r="Q982" s="1">
        <f>[1]Residential!M$16</f>
        <v>8.4828334724297184E-5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1.0632334408383957E-5</v>
      </c>
      <c r="I983" s="1">
        <f>[1]Residential!E$17</f>
        <v>6.559082889953297E-4</v>
      </c>
      <c r="J983" s="1">
        <f>[1]Residential!F$17</f>
        <v>3.3692511515788504E-3</v>
      </c>
      <c r="K983" s="1">
        <f>[1]Residential!G$17</f>
        <v>1.4788905381558288E-3</v>
      </c>
      <c r="L983" s="1">
        <f>[1]Residential!H$17</f>
        <v>2.3294764739292171E-3</v>
      </c>
      <c r="M983" s="1">
        <f>[1]Residential!I$17</f>
        <v>2.5523529734795058E-2</v>
      </c>
      <c r="N983" s="1">
        <f>[1]Residential!J$17</f>
        <v>2.4890628662498492E-2</v>
      </c>
      <c r="O983" s="1">
        <f>[1]Residential!K$17</f>
        <v>2.2370847574919896E-2</v>
      </c>
      <c r="P983" s="1">
        <f>[1]Residential!L$17</f>
        <v>2.2460572628024117E-2</v>
      </c>
      <c r="Q983" s="1">
        <f>[1]Residential!M$17</f>
        <v>2.1408614451284017E-2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50.371463176044173</v>
      </c>
      <c r="G984" s="1">
        <f t="shared" ref="G984:K984" si="1178">SUM(G986,G988)</f>
        <v>43.055542002603914</v>
      </c>
      <c r="H984" s="1">
        <f t="shared" si="1178"/>
        <v>45.504491137547667</v>
      </c>
      <c r="I984" s="1">
        <f t="shared" si="1178"/>
        <v>38.52440408845672</v>
      </c>
      <c r="J984" s="1">
        <f t="shared" si="1178"/>
        <v>13.067161270873109</v>
      </c>
      <c r="K984" s="1">
        <f t="shared" si="1178"/>
        <v>3.2085520943267623E-2</v>
      </c>
      <c r="L984" s="1">
        <f t="shared" ref="L984:O984" si="1179">SUM(L986,L988)</f>
        <v>2.6921087861101475E-2</v>
      </c>
      <c r="M984" s="1">
        <f t="shared" si="1179"/>
        <v>2.4303283691634994E-2</v>
      </c>
      <c r="N984" s="1">
        <f t="shared" si="1179"/>
        <v>2.1063048874551567E-2</v>
      </c>
      <c r="O984" s="1">
        <f t="shared" si="1179"/>
        <v>1.8668780901464462E-2</v>
      </c>
      <c r="P984" s="1">
        <f>SUM(P986,P988)</f>
        <v>1.8650621744094778E-2</v>
      </c>
      <c r="Q984" s="1">
        <f>SUM(Q986,Q988)</f>
        <v>1.7744705913695105E-2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50.371463176044173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43.055542002603914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45.504491137547667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38.52440408845672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13.067161270873109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3.2085520943267623E-2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2.6921087861101475E-2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2.4303283691634994E-2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2.1063048874551567E-2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1.8668780901464462E-2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1.8650621744094778E-2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1.7744705913695105E-2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50.371463176044173</v>
      </c>
      <c r="G986" s="1">
        <f t="shared" ref="G986:O986" si="1180">G987</f>
        <v>43.055542002603914</v>
      </c>
      <c r="H986" s="1">
        <f t="shared" si="1180"/>
        <v>45.504481034586945</v>
      </c>
      <c r="I986" s="1">
        <f t="shared" si="1180"/>
        <v>38.523759644185681</v>
      </c>
      <c r="J986" s="1">
        <f t="shared" si="1180"/>
        <v>13.063842635070531</v>
      </c>
      <c r="K986" s="1">
        <f t="shared" si="1180"/>
        <v>3.0768540617565031E-2</v>
      </c>
      <c r="L986" s="1">
        <f t="shared" si="1180"/>
        <v>2.4859866958575172E-2</v>
      </c>
      <c r="M986" s="1">
        <f t="shared" si="1180"/>
        <v>1.3454014254513013E-5</v>
      </c>
      <c r="N986" s="1">
        <f t="shared" si="1180"/>
        <v>4.0056486317753772E-5</v>
      </c>
      <c r="O986" s="1">
        <f t="shared" si="1180"/>
        <v>4.439641493403479E-5</v>
      </c>
      <c r="P986" s="1">
        <f>P987</f>
        <v>4.7521375194641443E-5</v>
      </c>
      <c r="Q986" s="1">
        <f>Q987</f>
        <v>7.0033166292513476E-5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50.371463176044173</v>
      </c>
      <c r="G987" s="1">
        <f t="shared" ref="G987:K987" si="1181">G985*IFERROR(G982/G981,0)</f>
        <v>43.055542002603914</v>
      </c>
      <c r="H987" s="1">
        <f t="shared" si="1181"/>
        <v>45.504481034586945</v>
      </c>
      <c r="I987" s="1">
        <f t="shared" si="1181"/>
        <v>38.523759644185681</v>
      </c>
      <c r="J987" s="1">
        <f t="shared" si="1181"/>
        <v>13.063842635070531</v>
      </c>
      <c r="K987" s="1">
        <f t="shared" si="1181"/>
        <v>3.0768540617565031E-2</v>
      </c>
      <c r="L987" s="1">
        <f t="shared" ref="L987:O987" si="1182">L985*IFERROR(L982/L981,0)</f>
        <v>2.4859866958575172E-2</v>
      </c>
      <c r="M987" s="1">
        <f t="shared" si="1182"/>
        <v>1.3454014254513013E-5</v>
      </c>
      <c r="N987" s="1">
        <f t="shared" si="1182"/>
        <v>4.0056486317753772E-5</v>
      </c>
      <c r="O987" s="1">
        <f t="shared" si="1182"/>
        <v>4.439641493403479E-5</v>
      </c>
      <c r="P987" s="1">
        <f>P985*IFERROR(P982/P981,0)</f>
        <v>4.7521375194641443E-5</v>
      </c>
      <c r="Q987" s="1">
        <f>Q985*IFERROR(Q982/Q981,0)</f>
        <v>7.0033166292513476E-5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1.0102960722235821E-5</v>
      </c>
      <c r="I988" s="1">
        <f t="shared" si="1183"/>
        <v>6.4444427103893531E-4</v>
      </c>
      <c r="J988" s="1">
        <f t="shared" si="1183"/>
        <v>3.3186358025787399E-3</v>
      </c>
      <c r="K988" s="1">
        <f t="shared" si="1183"/>
        <v>1.3169803257025922E-3</v>
      </c>
      <c r="L988" s="1">
        <f t="shared" si="1183"/>
        <v>2.0612209025263027E-3</v>
      </c>
      <c r="M988" s="1">
        <f t="shared" si="1183"/>
        <v>2.428982967738048E-2</v>
      </c>
      <c r="N988" s="1">
        <f t="shared" si="1183"/>
        <v>2.1022992388233814E-2</v>
      </c>
      <c r="O988" s="1">
        <f t="shared" si="1183"/>
        <v>1.8624384486530428E-2</v>
      </c>
      <c r="P988" s="1">
        <f>P989</f>
        <v>1.8603100368900137E-2</v>
      </c>
      <c r="Q988" s="1">
        <f>Q989</f>
        <v>1.767467274740259E-2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1.0102960722235821E-5</v>
      </c>
      <c r="I989" s="1">
        <f t="shared" si="1184"/>
        <v>6.4444427103893531E-4</v>
      </c>
      <c r="J989" s="1">
        <f t="shared" si="1184"/>
        <v>3.3186358025787399E-3</v>
      </c>
      <c r="K989" s="1">
        <f t="shared" si="1184"/>
        <v>1.3169803257025922E-3</v>
      </c>
      <c r="L989" s="1">
        <f t="shared" ref="L989:O989" si="1185">L985-L987</f>
        <v>2.0612209025263027E-3</v>
      </c>
      <c r="M989" s="1">
        <f t="shared" si="1185"/>
        <v>2.428982967738048E-2</v>
      </c>
      <c r="N989" s="1">
        <f t="shared" si="1185"/>
        <v>2.1022992388233814E-2</v>
      </c>
      <c r="O989" s="1">
        <f t="shared" si="1185"/>
        <v>1.8624384486530428E-2</v>
      </c>
      <c r="P989" s="1">
        <f>P985-P987</f>
        <v>1.8603100368900137E-2</v>
      </c>
      <c r="Q989" s="1">
        <f>Q985-Q987</f>
        <v>1.767467274740259E-2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9.8604430816108426</v>
      </c>
      <c r="G990" s="1">
        <f t="shared" ref="G990:O990" si="1186">G991</f>
        <v>8.2645385783641991</v>
      </c>
      <c r="H990" s="1">
        <f t="shared" si="1186"/>
        <v>2.3843386997407938</v>
      </c>
      <c r="I990" s="1">
        <f t="shared" si="1186"/>
        <v>0.68531055399537477</v>
      </c>
      <c r="J990" s="1">
        <f t="shared" si="1186"/>
        <v>0.19929843692289029</v>
      </c>
      <c r="K990" s="1">
        <f t="shared" si="1186"/>
        <v>3.9446098101927132E-3</v>
      </c>
      <c r="L990" s="1">
        <f t="shared" si="1186"/>
        <v>3.503618558358618E-3</v>
      </c>
      <c r="M990" s="1">
        <f t="shared" si="1186"/>
        <v>1.2343833976593925E-3</v>
      </c>
      <c r="N990" s="1">
        <f t="shared" si="1186"/>
        <v>3.8750055353404173E-3</v>
      </c>
      <c r="O990" s="1">
        <f t="shared" si="1186"/>
        <v>3.7553938280833082E-3</v>
      </c>
      <c r="P990" s="1">
        <f>P991</f>
        <v>3.8673261212702663E-3</v>
      </c>
      <c r="Q990" s="1">
        <f>Q991</f>
        <v>3.7487368723132077E-3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9.8604430816108426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8.2645385783641991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2.3843386997407938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0.68531055399537477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0.19929843692289029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3.9446098101927132E-3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3.503618558358618E-3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1.2343833976593925E-3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3.8750055353404173E-3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3.7553938280833082E-3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3.8673261212702663E-3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3.7487368723132077E-3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9.8604430816108426</v>
      </c>
      <c r="G992" s="1">
        <f t="shared" ref="G992:K992" si="1187">IFERROR(G982/G981,0)*G991</f>
        <v>8.2645385783641991</v>
      </c>
      <c r="H992" s="1">
        <f t="shared" si="1187"/>
        <v>2.3843381703671072</v>
      </c>
      <c r="I992" s="1">
        <f t="shared" si="1187"/>
        <v>0.68529908997741384</v>
      </c>
      <c r="J992" s="1">
        <f t="shared" si="1187"/>
        <v>0.19924782157388984</v>
      </c>
      <c r="K992" s="1">
        <f t="shared" si="1187"/>
        <v>3.7826995977394764E-3</v>
      </c>
      <c r="L992" s="1">
        <f t="shared" ref="L992:O992" si="1188">IFERROR(L982/L981,0)*L991</f>
        <v>3.2353629869557032E-3</v>
      </c>
      <c r="M992" s="1">
        <f t="shared" si="1188"/>
        <v>6.8334024481472919E-7</v>
      </c>
      <c r="N992" s="1">
        <f t="shared" si="1188"/>
        <v>7.3692610757372213E-6</v>
      </c>
      <c r="O992" s="1">
        <f t="shared" si="1188"/>
        <v>8.9307396938394162E-6</v>
      </c>
      <c r="P992" s="1">
        <f>IFERROR(P982/P981,0)*P991</f>
        <v>9.8538621462906978E-6</v>
      </c>
      <c r="Q992" s="1">
        <f>IFERROR(Q982/Q981,0)*Q991</f>
        <v>1.4795168431783721E-5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5.293736866640586E-7</v>
      </c>
      <c r="I993" s="1">
        <f t="shared" si="1189"/>
        <v>1.1464017960927109E-5</v>
      </c>
      <c r="J993" s="1">
        <f t="shared" si="1189"/>
        <v>5.061534900044351E-5</v>
      </c>
      <c r="K993" s="1">
        <f t="shared" si="1189"/>
        <v>1.6191021245323678E-4</v>
      </c>
      <c r="L993" s="1">
        <f t="shared" ref="L993:O993" si="1190">L991-L992</f>
        <v>2.682555714029148E-4</v>
      </c>
      <c r="M993" s="1">
        <f t="shared" si="1190"/>
        <v>1.2337000574145778E-3</v>
      </c>
      <c r="N993" s="1">
        <f t="shared" si="1190"/>
        <v>3.8676362742646802E-3</v>
      </c>
      <c r="O993" s="1">
        <f t="shared" si="1190"/>
        <v>3.7464630883894687E-3</v>
      </c>
      <c r="P993" s="1">
        <f>P991-P992</f>
        <v>3.8574722591239756E-3</v>
      </c>
      <c r="Q993" s="1">
        <f>Q991-Q992</f>
        <v>3.7339417038814238E-3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47.001994796804595</v>
      </c>
      <c r="G994" s="1">
        <f t="shared" ref="G994:K994" si="1191">SUM(G995:G996)</f>
        <v>48.098776551753708</v>
      </c>
      <c r="H994" s="1">
        <f t="shared" si="1191"/>
        <v>52.369276574377828</v>
      </c>
      <c r="I994" s="1">
        <f t="shared" si="1191"/>
        <v>52.163945459822138</v>
      </c>
      <c r="J994" s="1">
        <f t="shared" si="1191"/>
        <v>45.632301256224714</v>
      </c>
      <c r="K994" s="1">
        <f t="shared" si="1191"/>
        <v>28.706195053919021</v>
      </c>
      <c r="L994" s="1">
        <f t="shared" ref="L994:O994" si="1192">SUM(L995:L996)</f>
        <v>20.486228131217022</v>
      </c>
      <c r="M994" s="1">
        <f t="shared" si="1192"/>
        <v>11.829990247721268</v>
      </c>
      <c r="N994" s="1">
        <f t="shared" si="1192"/>
        <v>10.024014108681085</v>
      </c>
      <c r="O994" s="1">
        <f t="shared" si="1192"/>
        <v>9.423127786541512</v>
      </c>
      <c r="P994" s="1">
        <f>SUM(P995:P996)</f>
        <v>9.4499711370677222</v>
      </c>
      <c r="Q994" s="1">
        <f>SUM(Q995:Q996)</f>
        <v>7.9397783787535205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46.696297057616079</v>
      </c>
      <c r="G995" s="1">
        <f>[1]Residential!C$18</f>
        <v>48.089051490298132</v>
      </c>
      <c r="H995" s="1">
        <f>[1]Residential!D$18</f>
        <v>52.359637054127987</v>
      </c>
      <c r="I995" s="1">
        <f>[1]Residential!E$18</f>
        <v>52.154323870397249</v>
      </c>
      <c r="J995" s="1">
        <f>[1]Residential!F$18</f>
        <v>45.622677256564366</v>
      </c>
      <c r="K995" s="1">
        <f>[1]Residential!G$18</f>
        <v>28.601697227600141</v>
      </c>
      <c r="L995" s="1">
        <f>[1]Residential!H$18</f>
        <v>19.661413513774491</v>
      </c>
      <c r="M995" s="1">
        <f>[1]Residential!I$18</f>
        <v>8.785838862808701</v>
      </c>
      <c r="N995" s="1">
        <f>[1]Residential!J$18</f>
        <v>7.0777427096540899</v>
      </c>
      <c r="O995" s="1">
        <f>[1]Residential!K$18</f>
        <v>6.5805652464781419</v>
      </c>
      <c r="P995" s="1">
        <f>[1]Residential!L$18</f>
        <v>6.6471774833314399</v>
      </c>
      <c r="Q995" s="1">
        <f>[1]Residential!M$18</f>
        <v>5.2770361885344927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0.30569773918851512</v>
      </c>
      <c r="G996" s="1">
        <f>[1]Residential!C$19</f>
        <v>9.7250614555792186E-3</v>
      </c>
      <c r="H996" s="1">
        <f>[1]Residential!D$19</f>
        <v>9.6395202498430078E-3</v>
      </c>
      <c r="I996" s="1">
        <f>[1]Residential!E$19</f>
        <v>9.6215894248861955E-3</v>
      </c>
      <c r="J996" s="1">
        <f>[1]Residential!F$19</f>
        <v>9.6239996603490006E-3</v>
      </c>
      <c r="K996" s="1">
        <f>[1]Residential!G$19</f>
        <v>0.1044978263188802</v>
      </c>
      <c r="L996" s="1">
        <f>[1]Residential!H$19</f>
        <v>0.82481461744253182</v>
      </c>
      <c r="M996" s="1">
        <f>[1]Residential!I$19</f>
        <v>3.0441513849125665</v>
      </c>
      <c r="N996" s="1">
        <f>[1]Residential!J$19</f>
        <v>2.9462713990269944</v>
      </c>
      <c r="O996" s="1">
        <f>[1]Residential!K$19</f>
        <v>2.8425625400633705</v>
      </c>
      <c r="P996" s="1">
        <f>[1]Residential!L$19</f>
        <v>2.8027936537362819</v>
      </c>
      <c r="Q996" s="1">
        <f>[1]Residential!M$19</f>
        <v>2.6627421902190278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38.494696747051883</v>
      </c>
      <c r="G997" s="1">
        <f t="shared" ref="G997:K997" si="1195">SUM(G998:G999)</f>
        <v>41.229203917186879</v>
      </c>
      <c r="H997" s="1">
        <f t="shared" si="1195"/>
        <v>40.086743946249328</v>
      </c>
      <c r="I997" s="1">
        <f t="shared" si="1195"/>
        <v>40.087311171461721</v>
      </c>
      <c r="J997" s="1">
        <f t="shared" si="1195"/>
        <v>36.735499078901832</v>
      </c>
      <c r="K997" s="1">
        <f t="shared" si="1195"/>
        <v>25.009350265312623</v>
      </c>
      <c r="L997" s="1">
        <f t="shared" ref="L997:O997" si="1196">SUM(L998:L999)</f>
        <v>17.619843257763364</v>
      </c>
      <c r="M997" s="1">
        <f t="shared" si="1196"/>
        <v>10.215473868259433</v>
      </c>
      <c r="N997" s="1">
        <f t="shared" si="1196"/>
        <v>8.7460515396274321</v>
      </c>
      <c r="O997" s="1">
        <f t="shared" si="1196"/>
        <v>8.2330542258739143</v>
      </c>
      <c r="P997" s="1">
        <f>SUM(P998:P999)</f>
        <v>8.2329647050621322</v>
      </c>
      <c r="Q997" s="1">
        <f>SUM(Q998:Q999)</f>
        <v>6.9611872417374201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38.494696747051883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41.229203917186879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40.053786335810663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40.05323340952603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34.872413989637806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23.222563445011573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14.654329381272806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8.7575090462646088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7.2810090834123518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6.7691125420791121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6.7690889060564032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5.497926822317023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3.2957610438667226E-2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3.4077761935694062E-2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1.8630850892640243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1.7867868203010489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2.9655138764905598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1.4579648219948249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1.465042456215081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1.4639416837948029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1.463875799005729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1.4632604194203973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38.244329888853741</v>
      </c>
      <c r="G1000" s="1">
        <f t="shared" ref="G1000:K1000" si="1197">SUM(G1001:G1002)</f>
        <v>41.220867810312562</v>
      </c>
      <c r="H1000" s="1">
        <f t="shared" si="1197"/>
        <v>40.079365250088209</v>
      </c>
      <c r="I1000" s="1">
        <f t="shared" si="1197"/>
        <v>40.079917105582702</v>
      </c>
      <c r="J1000" s="1">
        <f t="shared" si="1197"/>
        <v>36.7277514435443</v>
      </c>
      <c r="K1000" s="1">
        <f t="shared" si="1197"/>
        <v>24.918309891084558</v>
      </c>
      <c r="L1000" s="1">
        <f t="shared" ref="L1000:O1000" si="1198">SUM(L1001:L1002)</f>
        <v>16.910434762311542</v>
      </c>
      <c r="M1000" s="1">
        <f t="shared" si="1198"/>
        <v>7.5867777939249539</v>
      </c>
      <c r="N1000" s="1">
        <f t="shared" si="1198"/>
        <v>6.1754005782222325</v>
      </c>
      <c r="O1000" s="1">
        <f t="shared" si="1198"/>
        <v>5.7494869791042511</v>
      </c>
      <c r="P1000" s="1">
        <f>SUM(P1001:P1002)</f>
        <v>5.7911264293588802</v>
      </c>
      <c r="Q1000" s="1">
        <f>SUM(Q1001:Q1002)</f>
        <v>4.6266325377686393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38.244329888853741</v>
      </c>
      <c r="G1001" s="1">
        <f t="shared" ref="G1001:K1001" si="1199">G998-G1004</f>
        <v>41.220867810312562</v>
      </c>
      <c r="H1001" s="1">
        <f t="shared" si="1199"/>
        <v>40.04641370609869</v>
      </c>
      <c r="I1001" s="1">
        <f t="shared" si="1199"/>
        <v>40.045845629257329</v>
      </c>
      <c r="J1001" s="1">
        <f t="shared" si="1199"/>
        <v>34.865059284940635</v>
      </c>
      <c r="K1001" s="1">
        <f t="shared" si="1199"/>
        <v>23.138027427716427</v>
      </c>
      <c r="L1001" s="1">
        <f t="shared" ref="L1001:O1001" si="1200">L998-L1004</f>
        <v>14.064318130540272</v>
      </c>
      <c r="M1001" s="1">
        <f t="shared" si="1200"/>
        <v>6.5039836643053199</v>
      </c>
      <c r="N1001" s="1">
        <f t="shared" si="1200"/>
        <v>5.1409653258985166</v>
      </c>
      <c r="O1001" s="1">
        <f t="shared" si="1200"/>
        <v>4.727155118019887</v>
      </c>
      <c r="P1001" s="1">
        <f>P998-P1004</f>
        <v>4.7614256918215938</v>
      </c>
      <c r="Q1001" s="1">
        <f>Q998-Q1004</f>
        <v>3.6541018425549732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3.2951543989520105E-2</v>
      </c>
      <c r="I1002" s="1">
        <f t="shared" si="1201"/>
        <v>3.4071476325375022E-2</v>
      </c>
      <c r="J1002" s="1">
        <f t="shared" si="1201"/>
        <v>1.862692158603666</v>
      </c>
      <c r="K1002" s="1">
        <f t="shared" si="1201"/>
        <v>1.7802824633681298</v>
      </c>
      <c r="L1002" s="1">
        <f t="shared" ref="L1002:O1002" si="1202">L999-L1005</f>
        <v>2.8461166317712716</v>
      </c>
      <c r="M1002" s="1">
        <f t="shared" si="1202"/>
        <v>1.0827941296196335</v>
      </c>
      <c r="N1002" s="1">
        <f t="shared" si="1202"/>
        <v>1.0344352523237164</v>
      </c>
      <c r="O1002" s="1">
        <f t="shared" si="1202"/>
        <v>1.0223318610843646</v>
      </c>
      <c r="P1002" s="1">
        <f>P999-P1005</f>
        <v>1.0297007375372864</v>
      </c>
      <c r="Q1002" s="1">
        <f>Q999-Q1005</f>
        <v>0.97253069521366609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0.25036685819813909</v>
      </c>
      <c r="G1003" s="1">
        <f t="shared" ref="G1003:K1003" si="1203">SUM(G1004:G1005)</f>
        <v>8.3361068743157199E-3</v>
      </c>
      <c r="H1003" s="1">
        <f t="shared" si="1203"/>
        <v>7.3786961611228413E-3</v>
      </c>
      <c r="I1003" s="1">
        <f t="shared" si="1203"/>
        <v>7.3940658790186053E-3</v>
      </c>
      <c r="J1003" s="1">
        <f t="shared" si="1203"/>
        <v>7.7476353575281365E-3</v>
      </c>
      <c r="K1003" s="1">
        <f t="shared" si="1203"/>
        <v>9.1040374228067183E-2</v>
      </c>
      <c r="L1003" s="1">
        <f t="shared" ref="L1003:O1003" si="1204">SUM(L1004:L1005)</f>
        <v>0.70940849545182227</v>
      </c>
      <c r="M1003" s="1">
        <f t="shared" si="1204"/>
        <v>2.6286960743344805</v>
      </c>
      <c r="N1003" s="1">
        <f t="shared" si="1204"/>
        <v>2.5706509614051991</v>
      </c>
      <c r="O1003" s="1">
        <f t="shared" si="1204"/>
        <v>2.4835672467696641</v>
      </c>
      <c r="P1003" s="1">
        <f>SUM(P1004:P1005)</f>
        <v>2.441838275703252</v>
      </c>
      <c r="Q1003" s="1">
        <f>SUM(Q1004:Q1005)</f>
        <v>2.3345547039687808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0.25036685819813909</v>
      </c>
      <c r="G1004" s="1">
        <f t="shared" ref="G1004:K1004" si="1205">G998*IFERROR(G996/G994,0)</f>
        <v>8.3361068743157199E-3</v>
      </c>
      <c r="H1004" s="1">
        <f t="shared" si="1205"/>
        <v>7.3726297119757209E-3</v>
      </c>
      <c r="I1004" s="1">
        <f t="shared" si="1205"/>
        <v>7.3877802686995618E-3</v>
      </c>
      <c r="J1004" s="1">
        <f t="shared" si="1205"/>
        <v>7.354704697169815E-3</v>
      </c>
      <c r="K1004" s="1">
        <f t="shared" si="1205"/>
        <v>8.4536017295148189E-2</v>
      </c>
      <c r="L1004" s="1">
        <f t="shared" ref="L1004:O1004" si="1206">L998*IFERROR(L996/L994,0)</f>
        <v>0.59001125073253424</v>
      </c>
      <c r="M1004" s="1">
        <f t="shared" si="1206"/>
        <v>2.2535253819592893</v>
      </c>
      <c r="N1004" s="1">
        <f t="shared" si="1206"/>
        <v>2.1400437575138347</v>
      </c>
      <c r="O1004" s="1">
        <f t="shared" si="1206"/>
        <v>2.0419574240592255</v>
      </c>
      <c r="P1004" s="1">
        <f>P998*IFERROR(P996/P994,0)</f>
        <v>2.0076632142348094</v>
      </c>
      <c r="Q1004" s="1">
        <f>Q998*IFERROR(Q996/Q994,0)</f>
        <v>1.8438249797620498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6.0664491471208451E-6</v>
      </c>
      <c r="I1005" s="1">
        <f t="shared" si="1207"/>
        <v>6.2856103190431727E-6</v>
      </c>
      <c r="J1005" s="1">
        <f t="shared" si="1207"/>
        <v>3.9293066035832184E-4</v>
      </c>
      <c r="K1005" s="1">
        <f t="shared" si="1207"/>
        <v>6.5043569329189966E-3</v>
      </c>
      <c r="L1005" s="1">
        <f t="shared" ref="L1005:O1005" si="1208">L999*IFERROR(L$996/L$994,0)</f>
        <v>0.11939724471928798</v>
      </c>
      <c r="M1005" s="1">
        <f t="shared" si="1208"/>
        <v>0.37517069237519135</v>
      </c>
      <c r="N1005" s="1">
        <f t="shared" si="1208"/>
        <v>0.43060720389136453</v>
      </c>
      <c r="O1005" s="1">
        <f t="shared" si="1208"/>
        <v>0.44160982271043836</v>
      </c>
      <c r="P1005" s="1">
        <f>P999*IFERROR(P$996/P$994,0)</f>
        <v>0.43417506146844254</v>
      </c>
      <c r="Q1005" s="1">
        <f>Q999*IFERROR(Q$996/Q$994,0)</f>
        <v>0.49072972420673117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8.5072980497527126</v>
      </c>
      <c r="G1006" s="1">
        <f t="shared" ref="G1006:K1006" si="1209">SUM(G1007:G1008)</f>
        <v>6.8695726345668291</v>
      </c>
      <c r="H1006" s="1">
        <f t="shared" si="1209"/>
        <v>12.282532628128498</v>
      </c>
      <c r="I1006" s="1">
        <f t="shared" si="1209"/>
        <v>12.076634288360413</v>
      </c>
      <c r="J1006" s="1">
        <f t="shared" si="1209"/>
        <v>8.8968021773228845</v>
      </c>
      <c r="K1006" s="1">
        <f t="shared" si="1209"/>
        <v>3.6968447886063993</v>
      </c>
      <c r="L1006" s="1">
        <f t="shared" ref="L1006:O1006" si="1210">SUM(L1007:L1008)</f>
        <v>2.8663848734536561</v>
      </c>
      <c r="M1006" s="1">
        <f t="shared" si="1210"/>
        <v>1.6145163794618342</v>
      </c>
      <c r="N1006" s="1">
        <f t="shared" si="1210"/>
        <v>1.277962569053652</v>
      </c>
      <c r="O1006" s="1">
        <f t="shared" si="1210"/>
        <v>1.190073560667597</v>
      </c>
      <c r="P1006" s="1">
        <f>SUM(P1007:P1008)</f>
        <v>1.21700643200559</v>
      </c>
      <c r="Q1006" s="1">
        <f>SUM(Q1007:Q1008)</f>
        <v>0.97859113701610023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8.5072980497527126</v>
      </c>
      <c r="G1007" s="1">
        <f t="shared" ref="G1007:K1007" si="1211">G994-G998-G999-G1008</f>
        <v>6.8695726345668291</v>
      </c>
      <c r="H1007" s="1">
        <f t="shared" si="1211"/>
        <v>12.274746457839216</v>
      </c>
      <c r="I1007" s="1">
        <f t="shared" si="1211"/>
        <v>12.067395963381525</v>
      </c>
      <c r="J1007" s="1">
        <f t="shared" si="1211"/>
        <v>8.4343109191691568</v>
      </c>
      <c r="K1007" s="1">
        <f t="shared" si="1211"/>
        <v>3.2558701818671949</v>
      </c>
      <c r="L1007" s="1">
        <f t="shared" ref="L1007:O1007" si="1212">L994-L998-L999-L1008</f>
        <v>2.1283578240991861</v>
      </c>
      <c r="M1007" s="1">
        <f t="shared" si="1212"/>
        <v>1.2486991613675689</v>
      </c>
      <c r="N1007" s="1">
        <f t="shared" si="1212"/>
        <v>0.91035081646717719</v>
      </c>
      <c r="O1007" s="1">
        <f t="shared" si="1212"/>
        <v>0.8227151105738999</v>
      </c>
      <c r="P1007" s="1">
        <f>P994-P998-P999-P1008</f>
        <v>0.84968709450328395</v>
      </c>
      <c r="Q1007" s="1">
        <f>Q994-Q998-Q999-Q1008</f>
        <v>0.61137942553556746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7.7861702892827933E-3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9.2383249788885857E-3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0.46249125815372794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0.44097460673920436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0.73802704935446994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0.36581721809426537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0.36761175258647483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0.36735845009369705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0.36731933750230605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0.36721171148053278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8.4519671687623372</v>
      </c>
      <c r="G1009" s="1">
        <f t="shared" ref="G1009:K1009" si="1213">SUM(G1010:G1011)</f>
        <v>6.8681836799855658</v>
      </c>
      <c r="H1009" s="1">
        <f t="shared" si="1213"/>
        <v>12.28027180403978</v>
      </c>
      <c r="I1009" s="1">
        <f t="shared" si="1213"/>
        <v>12.074406764814547</v>
      </c>
      <c r="J1009" s="1">
        <f t="shared" si="1213"/>
        <v>8.8949258130200644</v>
      </c>
      <c r="K1009" s="1">
        <f t="shared" si="1213"/>
        <v>3.6833873365155863</v>
      </c>
      <c r="L1009" s="1">
        <f t="shared" ref="L1009:O1009" si="1214">SUM(L1010:L1011)</f>
        <v>2.7509787514629465</v>
      </c>
      <c r="M1009" s="1">
        <f t="shared" si="1214"/>
        <v>1.1990610688837484</v>
      </c>
      <c r="N1009" s="1">
        <f t="shared" si="1214"/>
        <v>0.90234213143185704</v>
      </c>
      <c r="O1009" s="1">
        <f t="shared" si="1214"/>
        <v>0.83107826737389068</v>
      </c>
      <c r="P1009" s="1">
        <f>SUM(P1010:P1011)</f>
        <v>0.85605105397255976</v>
      </c>
      <c r="Q1009" s="1">
        <f>SUM(Q1010:Q1011)</f>
        <v>0.65040365076585327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8.4519671687623372</v>
      </c>
      <c r="G1010" s="1">
        <f t="shared" ref="G1010:K1010" si="1215">G1007-G1013</f>
        <v>6.8681836799855658</v>
      </c>
      <c r="H1010" s="1">
        <f t="shared" si="1215"/>
        <v>12.27248706693711</v>
      </c>
      <c r="I1010" s="1">
        <f t="shared" si="1215"/>
        <v>12.06517014383579</v>
      </c>
      <c r="J1010" s="1">
        <f t="shared" si="1215"/>
        <v>8.4325320957658487</v>
      </c>
      <c r="K1010" s="1">
        <f t="shared" si="1215"/>
        <v>3.2440179891212555</v>
      </c>
      <c r="L1010" s="1">
        <f t="shared" ref="L1010:O1010" si="1216">L1007-L1013</f>
        <v>2.0426660787363513</v>
      </c>
      <c r="M1010" s="1">
        <f t="shared" si="1216"/>
        <v>0.92737773997853179</v>
      </c>
      <c r="N1010" s="1">
        <f t="shared" si="1216"/>
        <v>0.64277930823123941</v>
      </c>
      <c r="O1010" s="1">
        <f t="shared" si="1216"/>
        <v>0.57453645827953426</v>
      </c>
      <c r="P1010" s="1">
        <f>P1007-P1013</f>
        <v>0.59767599715781716</v>
      </c>
      <c r="Q1010" s="1">
        <f>Q1007-Q1013</f>
        <v>0.40634274655700359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7.7847371026687744E-3</v>
      </c>
      <c r="I1011" s="1">
        <f t="shared" si="1217"/>
        <v>9.2366209787571353E-3</v>
      </c>
      <c r="J1011" s="1">
        <f t="shared" si="1217"/>
        <v>0.4623937172542148</v>
      </c>
      <c r="K1011" s="1">
        <f t="shared" si="1217"/>
        <v>0.4393693473943307</v>
      </c>
      <c r="L1011" s="1">
        <f t="shared" ref="L1011:O1011" si="1218">L1008-L1014</f>
        <v>0.70831267272659504</v>
      </c>
      <c r="M1011" s="1">
        <f t="shared" si="1218"/>
        <v>0.27168332890521674</v>
      </c>
      <c r="N1011" s="1">
        <f t="shared" si="1218"/>
        <v>0.25956282320061763</v>
      </c>
      <c r="O1011" s="1">
        <f t="shared" si="1218"/>
        <v>0.25654180909435642</v>
      </c>
      <c r="P1011" s="1">
        <f>P1008-P1014</f>
        <v>0.2583750568147426</v>
      </c>
      <c r="Q1011" s="1">
        <f>Q1008-Q1014</f>
        <v>0.24406090420884963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5.5330880990376023E-2</v>
      </c>
      <c r="G1012" s="1">
        <f t="shared" si="1219"/>
        <v>1.3889545812634987E-3</v>
      </c>
      <c r="H1012" s="1">
        <f t="shared" si="1219"/>
        <v>2.2608240887201664E-3</v>
      </c>
      <c r="I1012" s="1">
        <f t="shared" si="1219"/>
        <v>2.2275235458675898E-3</v>
      </c>
      <c r="J1012" s="1">
        <f t="shared" si="1219"/>
        <v>1.8763643028208632E-3</v>
      </c>
      <c r="K1012" s="1">
        <f t="shared" si="1219"/>
        <v>1.3457452090813019E-2</v>
      </c>
      <c r="L1012" s="1">
        <f t="shared" ref="L1012:O1012" si="1220">SUM(L1013:L1014)</f>
        <v>0.11540612199070954</v>
      </c>
      <c r="M1012" s="1">
        <f t="shared" si="1220"/>
        <v>0.41545531057808571</v>
      </c>
      <c r="N1012" s="1">
        <f t="shared" si="1220"/>
        <v>0.37562043762179487</v>
      </c>
      <c r="O1012" s="1">
        <f t="shared" si="1220"/>
        <v>0.35899529329370633</v>
      </c>
      <c r="P1012" s="1">
        <f>SUM(P1013:P1014)</f>
        <v>0.36095537803303013</v>
      </c>
      <c r="Q1012" s="1">
        <f>SUM(Q1013:Q1014)</f>
        <v>0.32818748625024702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5.5330880990376023E-2</v>
      </c>
      <c r="G1013" s="1">
        <f t="shared" ref="G1013:K1013" si="1221">G1007*IFERROR(G$996/G$994,0)</f>
        <v>1.3889545812634987E-3</v>
      </c>
      <c r="H1013" s="1">
        <f t="shared" si="1221"/>
        <v>2.2593909021061472E-3</v>
      </c>
      <c r="I1013" s="1">
        <f t="shared" si="1221"/>
        <v>2.225819545736139E-3</v>
      </c>
      <c r="J1013" s="1">
        <f t="shared" si="1221"/>
        <v>1.7788234033077426E-3</v>
      </c>
      <c r="K1013" s="1">
        <f t="shared" si="1221"/>
        <v>1.1852192745939348E-2</v>
      </c>
      <c r="L1013" s="1">
        <f t="shared" ref="L1013:O1013" si="1222">L1007*IFERROR(L$996/L$994,0)</f>
        <v>8.5691745362834679E-2</v>
      </c>
      <c r="M1013" s="1">
        <f t="shared" si="1222"/>
        <v>0.32132142138903708</v>
      </c>
      <c r="N1013" s="1">
        <f t="shared" si="1222"/>
        <v>0.26757150823593773</v>
      </c>
      <c r="O1013" s="1">
        <f t="shared" si="1222"/>
        <v>0.24817865229436567</v>
      </c>
      <c r="P1013" s="1">
        <f>P1007*IFERROR(P$996/P$994,0)</f>
        <v>0.25201109734546673</v>
      </c>
      <c r="Q1013" s="1">
        <f>Q1007*IFERROR(Q$996/Q$994,0)</f>
        <v>0.20503667897856387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1.4331866140191983E-6</v>
      </c>
      <c r="I1014" s="1">
        <f t="shared" si="1223"/>
        <v>1.7040001314509363E-6</v>
      </c>
      <c r="J1014" s="1">
        <f t="shared" si="1223"/>
        <v>9.7540899513120542E-5</v>
      </c>
      <c r="K1014" s="1">
        <f t="shared" si="1223"/>
        <v>1.6052593448736714E-3</v>
      </c>
      <c r="L1014" s="1">
        <f t="shared" ref="L1014:O1014" si="1224">L1008*IFERROR(L$996/L$994,0)</f>
        <v>2.9714376627874864E-2</v>
      </c>
      <c r="M1014" s="1">
        <f t="shared" si="1224"/>
        <v>9.4133889189048664E-2</v>
      </c>
      <c r="N1014" s="1">
        <f t="shared" si="1224"/>
        <v>0.10804892938585717</v>
      </c>
      <c r="O1014" s="1">
        <f t="shared" si="1224"/>
        <v>0.11081664099934066</v>
      </c>
      <c r="P1014" s="1">
        <f>P1008*IFERROR(P$996/P$994,0)</f>
        <v>0.10894428068756343</v>
      </c>
      <c r="Q1014" s="1">
        <f>Q1008*IFERROR(Q$996/Q$994,0)</f>
        <v>0.12315080727168314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0.10003304309238337</v>
      </c>
      <c r="G1015" s="1">
        <f>[1]Residential!C$20</f>
        <v>0.10003157196884091</v>
      </c>
      <c r="H1015" s="1">
        <f>[1]Residential!D$20</f>
        <v>1.2698277895702407E-2</v>
      </c>
      <c r="I1015" s="1">
        <f>[1]Residential!E$20</f>
        <v>6.3753926779450531E-3</v>
      </c>
      <c r="J1015" s="1">
        <f>[1]Residential!F$20</f>
        <v>2.4384823531523239E-3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0.10003304309238337</v>
      </c>
      <c r="G1016" s="1">
        <f t="shared" ref="G1016:G1017" si="1225">G1015</f>
        <v>0.10003157196884091</v>
      </c>
      <c r="H1016" s="1">
        <f t="shared" ref="H1016:H1017" si="1226">H1015</f>
        <v>1.2698277895702407E-2</v>
      </c>
      <c r="I1016" s="1">
        <f t="shared" ref="I1016:I1017" si="1227">I1015</f>
        <v>6.3753926779450531E-3</v>
      </c>
      <c r="J1016" s="1">
        <f t="shared" ref="J1016:J1017" si="1228">J1015</f>
        <v>2.4384823531523239E-3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0.10003304309238337</v>
      </c>
      <c r="G1017" s="1">
        <f t="shared" si="1225"/>
        <v>0.10003157196884091</v>
      </c>
      <c r="H1017" s="1">
        <f t="shared" si="1226"/>
        <v>1.2698277895702407E-2</v>
      </c>
      <c r="I1017" s="1">
        <f t="shared" si="1227"/>
        <v>6.3753926779450531E-3</v>
      </c>
      <c r="J1017" s="1">
        <f t="shared" si="1228"/>
        <v>2.4384823531523239E-3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13.72309930666535</v>
      </c>
      <c r="G1020" s="1">
        <f t="shared" ref="G1020:K1020" si="1233">G1021+G1023</f>
        <v>15.857594830444366</v>
      </c>
      <c r="H1020" s="1">
        <f t="shared" si="1233"/>
        <v>13.639166715245178</v>
      </c>
      <c r="I1020" s="1">
        <f t="shared" si="1233"/>
        <v>11.281086085663585</v>
      </c>
      <c r="J1020" s="1">
        <f t="shared" si="1233"/>
        <v>8.9195188619406292</v>
      </c>
      <c r="K1020" s="1">
        <f t="shared" si="1233"/>
        <v>7.9131448843391325</v>
      </c>
      <c r="L1020" s="1">
        <f t="shared" ref="L1020:O1020" si="1234">L1021+L1023</f>
        <v>7.8902296138056567</v>
      </c>
      <c r="M1020" s="1">
        <f t="shared" si="1234"/>
        <v>9.6457467201617764</v>
      </c>
      <c r="N1020" s="1">
        <f t="shared" si="1234"/>
        <v>6.595644653860699</v>
      </c>
      <c r="O1020" s="1">
        <f t="shared" si="1234"/>
        <v>5.9762020916429117</v>
      </c>
      <c r="P1020" s="1">
        <f>P1021+P1023</f>
        <v>4.3489034444140255</v>
      </c>
      <c r="Q1020" s="1">
        <f>Q1021+Q1023</f>
        <v>3.6159813033970019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12.682110310171485</v>
      </c>
      <c r="G1021" s="1">
        <f t="shared" ref="G1021:O1021" si="1235">G1022</f>
        <v>14.663064339529928</v>
      </c>
      <c r="H1021" s="1">
        <f t="shared" si="1235"/>
        <v>12.883926676911528</v>
      </c>
      <c r="I1021" s="1">
        <f t="shared" si="1235"/>
        <v>10.657076037306714</v>
      </c>
      <c r="J1021" s="1">
        <f t="shared" si="1235"/>
        <v>8.4261164029524984</v>
      </c>
      <c r="K1021" s="1">
        <f t="shared" si="1235"/>
        <v>7.4754921550003885</v>
      </c>
      <c r="L1021" s="1">
        <f t="shared" si="1235"/>
        <v>7.4538471859963904</v>
      </c>
      <c r="M1021" s="1">
        <f t="shared" si="1235"/>
        <v>9.1123129852831433</v>
      </c>
      <c r="N1021" s="1">
        <f t="shared" si="1235"/>
        <v>6.2308156835461483</v>
      </c>
      <c r="O1021" s="1">
        <f t="shared" si="1235"/>
        <v>5.6455264086960071</v>
      </c>
      <c r="P1021" s="1">
        <f>P1022</f>
        <v>4.1083436082211087</v>
      </c>
      <c r="Q1021" s="1">
        <f>Q1022</f>
        <v>3.4157204001350046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12.682110310171485</v>
      </c>
      <c r="G1022" s="1">
        <f>[1]Residential!C$22-G1024-G1025</f>
        <v>14.663064339529928</v>
      </c>
      <c r="H1022" s="1">
        <f>[1]Residential!D$22-H1024-H1025</f>
        <v>12.883926676911528</v>
      </c>
      <c r="I1022" s="1">
        <f>[1]Residential!E$22-I1024-I1025</f>
        <v>10.657076037306714</v>
      </c>
      <c r="J1022" s="1">
        <f>[1]Residential!F$22-J1024-J1025</f>
        <v>8.4261164029524984</v>
      </c>
      <c r="K1022" s="1">
        <f>[1]Residential!G$22-K1024-K1025</f>
        <v>7.4754921550003885</v>
      </c>
      <c r="L1022" s="1">
        <f>[1]Residential!H$22-L1024-L1025</f>
        <v>7.4538471859963904</v>
      </c>
      <c r="M1022" s="1">
        <f>[1]Residential!I$22-M1024-M1025</f>
        <v>9.1123129852831433</v>
      </c>
      <c r="N1022" s="1">
        <f>[1]Residential!J$22-N1024-N1025</f>
        <v>6.2308156835461483</v>
      </c>
      <c r="O1022" s="1">
        <f>[1]Residential!K$22-O1024-O1025</f>
        <v>5.6455264086960071</v>
      </c>
      <c r="P1022" s="1">
        <f>[1]Residential!L$22-P1024-P1025</f>
        <v>4.1083436082211087</v>
      </c>
      <c r="Q1022" s="1">
        <f>[1]Residential!M$22-Q1024-Q1025</f>
        <v>3.4157204001350046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1.0409889964938648</v>
      </c>
      <c r="G1023" s="1">
        <f t="shared" ref="G1023" si="1236">G1024</f>
        <v>1.1945304909144392</v>
      </c>
      <c r="H1023" s="1">
        <f t="shared" ref="H1023" si="1237">H1024</f>
        <v>0.75524003833365028</v>
      </c>
      <c r="I1023" s="1">
        <f t="shared" ref="I1023" si="1238">I1024</f>
        <v>0.62401004835687057</v>
      </c>
      <c r="J1023" s="1">
        <f t="shared" ref="J1023" si="1239">J1024</f>
        <v>0.49340245898813029</v>
      </c>
      <c r="K1023" s="1">
        <f t="shared" ref="K1023:O1023" si="1240">K1024</f>
        <v>0.43765272933874416</v>
      </c>
      <c r="L1023" s="1">
        <f t="shared" si="1240"/>
        <v>0.43638242780926606</v>
      </c>
      <c r="M1023" s="1">
        <f t="shared" si="1240"/>
        <v>0.53343373487863277</v>
      </c>
      <c r="N1023" s="1">
        <f t="shared" si="1240"/>
        <v>0.36482897031455069</v>
      </c>
      <c r="O1023" s="1">
        <f t="shared" si="1240"/>
        <v>0.33067568294690425</v>
      </c>
      <c r="P1023" s="1">
        <f>P1024</f>
        <v>0.24055983619291715</v>
      </c>
      <c r="Q1023" s="1">
        <f>Q1024</f>
        <v>0.20026090326199722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1.0409889964938648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1.1945304909144392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0.75524003833365028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0.62401004835687057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0.49340245898813029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0.43765272933874416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0.43638242780926606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0.53343373487863277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0.36482897031455069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0.33067568294690425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0.24055983619291715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0.20026090326199722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3.2682957120718266</v>
      </c>
      <c r="G1025" s="1">
        <f t="shared" ref="G1025:K1025" si="1241">G1026+G1028</f>
        <v>3.832101612218239</v>
      </c>
      <c r="H1025" s="1">
        <f t="shared" si="1241"/>
        <v>3.7299059217821258</v>
      </c>
      <c r="I1025" s="1">
        <f t="shared" si="1241"/>
        <v>3.8908102686250179</v>
      </c>
      <c r="J1025" s="1">
        <f t="shared" si="1241"/>
        <v>4.0297622239485325</v>
      </c>
      <c r="K1025" s="1">
        <f t="shared" si="1241"/>
        <v>4.1422862438828929</v>
      </c>
      <c r="L1025" s="1">
        <f t="shared" ref="L1025:O1025" si="1242">L1026+L1028</f>
        <v>4.2341531854880872</v>
      </c>
      <c r="M1025" s="1">
        <f t="shared" si="1242"/>
        <v>4.3191219203410922</v>
      </c>
      <c r="N1025" s="1">
        <f t="shared" si="1242"/>
        <v>4.3806198014300959</v>
      </c>
      <c r="O1025" s="1">
        <f t="shared" si="1242"/>
        <v>4.4519585785788234</v>
      </c>
      <c r="P1025" s="1">
        <f>P1026+P1028</f>
        <v>4.4519223604649376</v>
      </c>
      <c r="Q1025" s="1">
        <f>Q1026+Q1028</f>
        <v>4.4522040746506697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2.9965896460889194</v>
      </c>
      <c r="G1026" s="1">
        <f t="shared" ref="G1026:O1026" si="1243">G1027</f>
        <v>3.5203240361544395</v>
      </c>
      <c r="H1026" s="1">
        <f t="shared" si="1243"/>
        <v>3.5236217885163161</v>
      </c>
      <c r="I1026" s="1">
        <f t="shared" si="1243"/>
        <v>3.6756002021728178</v>
      </c>
      <c r="J1026" s="1">
        <f t="shared" si="1243"/>
        <v>3.8067802271158948</v>
      </c>
      <c r="K1026" s="1">
        <f t="shared" si="1243"/>
        <v>3.9131673669230382</v>
      </c>
      <c r="L1026" s="1">
        <f t="shared" si="1243"/>
        <v>3.9999572215854222</v>
      </c>
      <c r="M1026" s="1">
        <f t="shared" si="1243"/>
        <v>4.0802451513827496</v>
      </c>
      <c r="N1026" s="1">
        <f t="shared" si="1243"/>
        <v>4.1383326588179585</v>
      </c>
      <c r="O1026" s="1">
        <f t="shared" si="1243"/>
        <v>4.2056495835497643</v>
      </c>
      <c r="P1026" s="1">
        <f>P1027</f>
        <v>4.205694127827158</v>
      </c>
      <c r="Q1026" s="1">
        <f>Q1027</f>
        <v>4.205904967208018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2.9965896460889194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3.5203240361544395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3.5236217885163161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3.6756002021728178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3.8067802271158948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3.9131673669230382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3.9999572215854222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4.0802451513827496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4.1383326588179585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4.2056495835497643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4.205694127827158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4.205904967208018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0.2717060659829072</v>
      </c>
      <c r="G1028" s="1">
        <f t="shared" ref="G1028:O1028" si="1244">G1029</f>
        <v>0.31177757606379952</v>
      </c>
      <c r="H1028" s="1">
        <f t="shared" si="1244"/>
        <v>0.20628413326580969</v>
      </c>
      <c r="I1028" s="1">
        <f t="shared" si="1244"/>
        <v>0.21521006645220023</v>
      </c>
      <c r="J1028" s="1">
        <f t="shared" si="1244"/>
        <v>0.22298199683263725</v>
      </c>
      <c r="K1028" s="1">
        <f t="shared" si="1244"/>
        <v>0.22911887695985494</v>
      </c>
      <c r="L1028" s="1">
        <f t="shared" si="1244"/>
        <v>0.2341959639026647</v>
      </c>
      <c r="M1028" s="1">
        <f t="shared" si="1244"/>
        <v>0.23887676895834295</v>
      </c>
      <c r="N1028" s="1">
        <f t="shared" si="1244"/>
        <v>0.24228714261213705</v>
      </c>
      <c r="O1028" s="1">
        <f t="shared" si="1244"/>
        <v>0.2463089950290589</v>
      </c>
      <c r="P1028" s="1">
        <f>P1029</f>
        <v>0.24622823263777985</v>
      </c>
      <c r="Q1028" s="1">
        <f>Q1029</f>
        <v>0.2462991074426516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0.2717060659829072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0.31177757606379952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0.20628413326580969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0.21521006645220023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0.22298199683263725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0.22911887695985494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0.2341959639026647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0.23887676895834295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0.24228714261213705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0.2463089950290589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0.24622823263777985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0.2462991074426516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2.5068388754587905</v>
      </c>
      <c r="G1030" s="1">
        <f>[1]Residential!C$23</f>
        <v>2.928087576468267</v>
      </c>
      <c r="H1030" s="1">
        <f>[1]Residential!D$23</f>
        <v>2.5248578856890207</v>
      </c>
      <c r="I1030" s="1">
        <f>[1]Residential!E$23</f>
        <v>2.5744506606880582</v>
      </c>
      <c r="J1030" s="1">
        <f>[1]Residential!F$23</f>
        <v>2.0345881563956416</v>
      </c>
      <c r="K1030" s="1">
        <f>[1]Residential!G$23</f>
        <v>4.3237718213709115</v>
      </c>
      <c r="L1030" s="1">
        <f>[1]Residential!H$23</f>
        <v>5.5256980051348918</v>
      </c>
      <c r="M1030" s="1">
        <f>[1]Residential!I$23</f>
        <v>7.63533178241022</v>
      </c>
      <c r="N1030" s="1">
        <f>[1]Residential!J$23</f>
        <v>5.4408759885401761</v>
      </c>
      <c r="O1030" s="1">
        <f>[1]Residential!K$23</f>
        <v>0.51002634813855419</v>
      </c>
      <c r="P1030" s="1">
        <f>[1]Residential!L$23</f>
        <v>5.2440566418221373</v>
      </c>
      <c r="Q1030" s="1">
        <f>[1]Residential!M$23</f>
        <v>3.4789588244725902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0.78535085079893951</v>
      </c>
      <c r="G1031" s="1">
        <f t="shared" ref="G1031:O1031" si="1245">G1032</f>
        <v>0.9413271582982532</v>
      </c>
      <c r="H1031" s="1">
        <f t="shared" si="1245"/>
        <v>0.94000110537243331</v>
      </c>
      <c r="I1031" s="1">
        <f t="shared" si="1245"/>
        <v>0.90978955561505448</v>
      </c>
      <c r="J1031" s="1">
        <f t="shared" si="1245"/>
        <v>0.89523647844621546</v>
      </c>
      <c r="K1031" s="1">
        <f t="shared" si="1245"/>
        <v>1.9024777153309524</v>
      </c>
      <c r="L1031" s="1">
        <f t="shared" si="1245"/>
        <v>2.4313174130530468</v>
      </c>
      <c r="M1031" s="1">
        <f t="shared" si="1245"/>
        <v>3.3595704722618458</v>
      </c>
      <c r="N1031" s="1">
        <f t="shared" si="1245"/>
        <v>2.394007717972702</v>
      </c>
      <c r="O1031" s="1">
        <f t="shared" si="1245"/>
        <v>0.2244167312875385</v>
      </c>
      <c r="P1031" s="1">
        <f>P1032</f>
        <v>2.3074082169899937</v>
      </c>
      <c r="Q1031" s="1">
        <f>Q1032</f>
        <v>1.1336513727850337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0.78535085079893951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0.9413271582982532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0.94000110537243331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0.90978955561505448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0.89523647844621546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1.9024777153309524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2.4313174130530468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3.3595704722618458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2.394007717972702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0.2244167312875385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2.3074082169899937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1.1336513727850337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1.9867604181700138</v>
      </c>
      <c r="H1033" s="1">
        <f t="shared" si="1246"/>
        <v>1.5848567803165874</v>
      </c>
      <c r="I1033" s="1">
        <f t="shared" si="1246"/>
        <v>1.6646611050730038</v>
      </c>
      <c r="J1033" s="1">
        <f t="shared" si="1246"/>
        <v>1.1393516779494262</v>
      </c>
      <c r="K1033" s="1">
        <f t="shared" si="1246"/>
        <v>2.4212941060399591</v>
      </c>
      <c r="L1033" s="1">
        <f t="shared" ref="L1033:O1033" si="1247">L1030-L1031</f>
        <v>3.094380592081845</v>
      </c>
      <c r="M1033" s="1">
        <f t="shared" si="1247"/>
        <v>4.2757613101483738</v>
      </c>
      <c r="N1033" s="1">
        <f t="shared" si="1247"/>
        <v>3.0468682705674741</v>
      </c>
      <c r="O1033" s="1">
        <f t="shared" si="1247"/>
        <v>0.28560961685101571</v>
      </c>
      <c r="P1033" s="1">
        <f>P1030-P1031</f>
        <v>2.9366484248321436</v>
      </c>
      <c r="Q1033" s="1">
        <f>Q1030-Q1031</f>
        <v>2.3453074516875567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1.9867604181700138</v>
      </c>
      <c r="H1034" s="1">
        <f t="shared" si="1248"/>
        <v>1.5848567803165874</v>
      </c>
      <c r="I1034" s="1">
        <f t="shared" si="1248"/>
        <v>1.6646611050730038</v>
      </c>
      <c r="J1034" s="1">
        <f t="shared" si="1248"/>
        <v>1.1393516779494262</v>
      </c>
      <c r="K1034" s="1">
        <f t="shared" si="1248"/>
        <v>2.4212941060399591</v>
      </c>
      <c r="L1034" s="1">
        <f t="shared" ref="L1034:O1034" si="1249">L1033</f>
        <v>3.094380592081845</v>
      </c>
      <c r="M1034" s="1">
        <f t="shared" si="1249"/>
        <v>4.2757613101483738</v>
      </c>
      <c r="N1034" s="1">
        <f t="shared" si="1249"/>
        <v>3.0468682705674741</v>
      </c>
      <c r="O1034" s="1">
        <f t="shared" si="1249"/>
        <v>0.28560961685101571</v>
      </c>
      <c r="P1034" s="1">
        <f>P1033</f>
        <v>2.9366484248321436</v>
      </c>
      <c r="Q1034" s="1">
        <f>Q1033</f>
        <v>2.3453074516875567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0.20002439297302696</v>
      </c>
      <c r="J1035" s="1">
        <f>[1]Residential!F$24</f>
        <v>0.24179469774947376</v>
      </c>
      <c r="K1035" s="1">
        <f>[1]Residential!G$24</f>
        <v>0.31695766312553425</v>
      </c>
      <c r="L1035" s="1">
        <f>[1]Residential!H$24</f>
        <v>0.11207452817267766</v>
      </c>
      <c r="M1035" s="1">
        <f>[1]Residential!I$24</f>
        <v>8.1826914137618736E-2</v>
      </c>
      <c r="N1035" s="1">
        <f>[1]Residential!J$24</f>
        <v>0.19587857487222016</v>
      </c>
      <c r="O1035" s="1">
        <f>[1]Residential!K$24</f>
        <v>0.20576341339358101</v>
      </c>
      <c r="P1035" s="1">
        <f>[1]Residential!L$24</f>
        <v>0.17877161526066482</v>
      </c>
      <c r="Q1035" s="1">
        <f>[1]Residential!M$24</f>
        <v>0.22400361978755301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0.20002439297302696</v>
      </c>
      <c r="J1036" s="1">
        <f t="shared" si="1250"/>
        <v>0.24179469774947376</v>
      </c>
      <c r="K1036" s="1">
        <f t="shared" si="1250"/>
        <v>0.31695766312553425</v>
      </c>
      <c r="L1036" s="1">
        <f t="shared" ref="L1036:O1036" si="1251">L1035-L1038-L1040</f>
        <v>0.11207452817267766</v>
      </c>
      <c r="M1036" s="1">
        <f t="shared" si="1251"/>
        <v>8.1826914137618736E-2</v>
      </c>
      <c r="N1036" s="1">
        <f t="shared" si="1251"/>
        <v>0.19587857487222016</v>
      </c>
      <c r="O1036" s="1">
        <f t="shared" si="1251"/>
        <v>0.20576341339358101</v>
      </c>
      <c r="P1036" s="1">
        <f>P1035-P1038-P1040</f>
        <v>0.17877161526066482</v>
      </c>
      <c r="Q1036" s="1">
        <f>Q1035-Q1038-Q1040</f>
        <v>0.22400361978755301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6.4727253602115589</v>
      </c>
      <c r="G1042" s="1">
        <f>[1]Residential!C$21</f>
        <v>9.6733615691782138</v>
      </c>
      <c r="H1042" s="1">
        <f>[1]Residential!D$21</f>
        <v>9.8619440968291343</v>
      </c>
      <c r="I1042" s="1">
        <f>[1]Residential!E$21</f>
        <v>7.2372400726934814</v>
      </c>
      <c r="J1042" s="1">
        <f>[1]Residential!F$21</f>
        <v>8.7118567221056438</v>
      </c>
      <c r="K1042" s="1">
        <f>[1]Residential!G$21</f>
        <v>9.3195440697191838</v>
      </c>
      <c r="L1042" s="1">
        <f>[1]Residential!H$21</f>
        <v>9.25403739194984</v>
      </c>
      <c r="M1042" s="1">
        <f>[1]Residential!I$21</f>
        <v>9.6470777670426457</v>
      </c>
      <c r="N1042" s="1">
        <f>[1]Residential!J$21</f>
        <v>9.5207053048814689</v>
      </c>
      <c r="O1042" s="1">
        <f>[1]Residential!K$21</f>
        <v>8.6143205690271785</v>
      </c>
      <c r="P1042" s="1">
        <f>[1]Residential!L$21</f>
        <v>10.014061293901692</v>
      </c>
      <c r="Q1042" s="1">
        <f>[1]Residential!M$21</f>
        <v>8.4481579588956635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0.12430634045882441</v>
      </c>
      <c r="G1043" s="1">
        <f t="shared" ref="G1043:K1043" si="1256">SUM(G1044:G1046)</f>
        <v>0.11570777275371107</v>
      </c>
      <c r="H1043" s="1">
        <f t="shared" si="1256"/>
        <v>0.399566475123599</v>
      </c>
      <c r="I1043" s="1">
        <f t="shared" si="1256"/>
        <v>0.40236371574256785</v>
      </c>
      <c r="J1043" s="1">
        <f t="shared" si="1256"/>
        <v>0.42209493498072148</v>
      </c>
      <c r="K1043" s="1">
        <f t="shared" si="1256"/>
        <v>0.42058521503318269</v>
      </c>
      <c r="L1043" s="1">
        <f t="shared" ref="L1043:O1043" si="1257">SUM(L1044:L1046)</f>
        <v>0.40737544592059244</v>
      </c>
      <c r="M1043" s="1">
        <f t="shared" si="1257"/>
        <v>0.64137446140689169</v>
      </c>
      <c r="N1043" s="1">
        <f t="shared" si="1257"/>
        <v>0.7519410594121162</v>
      </c>
      <c r="O1043" s="1">
        <f t="shared" si="1257"/>
        <v>0.77333803205111584</v>
      </c>
      <c r="P1043" s="1">
        <f>SUM(P1044:P1046)</f>
        <v>0.76573282267446952</v>
      </c>
      <c r="Q1043" s="1">
        <f>SUM(Q1044:Q1046)</f>
        <v>0.85488984082194108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0.12430634045882441</v>
      </c>
      <c r="G1044" s="1">
        <f t="shared" si="1258"/>
        <v>0.11570777275371107</v>
      </c>
      <c r="H1044" s="1">
        <f t="shared" si="1258"/>
        <v>0.399566475123599</v>
      </c>
      <c r="I1044" s="1">
        <f t="shared" si="1258"/>
        <v>0.37272717410943151</v>
      </c>
      <c r="J1044" s="1">
        <f t="shared" si="1258"/>
        <v>0.35630032278416895</v>
      </c>
      <c r="K1044" s="1">
        <f t="shared" si="1258"/>
        <v>0.16795670426538101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0.14248140634762016</v>
      </c>
      <c r="O1044" s="1">
        <f t="shared" si="1259"/>
        <v>0.34703844252145272</v>
      </c>
      <c r="P1044" s="1">
        <f>SUM(P244,P246)</f>
        <v>0.45314994177061585</v>
      </c>
      <c r="Q1044" s="1">
        <f>SUM(Q244,Q246)</f>
        <v>0.63214687499954392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2.9636541633136351E-2</v>
      </c>
      <c r="J1046" s="1">
        <f t="shared" si="1261"/>
        <v>6.5794612196552499E-2</v>
      </c>
      <c r="K1046" s="1">
        <f t="shared" si="1261"/>
        <v>0.25262851076780168</v>
      </c>
      <c r="L1046" s="1">
        <f t="shared" ref="L1046:O1046" si="1262">SUM(L285,L286)</f>
        <v>0.40737544592059244</v>
      </c>
      <c r="M1046" s="1">
        <f t="shared" si="1262"/>
        <v>0.64137446140689169</v>
      </c>
      <c r="N1046" s="1">
        <f t="shared" si="1262"/>
        <v>0.60945965306449601</v>
      </c>
      <c r="O1046" s="1">
        <f t="shared" si="1262"/>
        <v>0.42629958952966313</v>
      </c>
      <c r="P1046" s="1">
        <f>SUM(P285,P286)</f>
        <v>0.31258288090385361</v>
      </c>
      <c r="Q1046" s="1">
        <f>SUM(Q285,Q286)</f>
        <v>0.22274296582239714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6.3484190197527344</v>
      </c>
      <c r="G1047" s="1">
        <f t="shared" ref="G1047:K1047" si="1263">G1042-G1043</f>
        <v>9.5576537964245034</v>
      </c>
      <c r="H1047" s="1">
        <f t="shared" si="1263"/>
        <v>9.4623776217055351</v>
      </c>
      <c r="I1047" s="1">
        <f t="shared" si="1263"/>
        <v>6.8348763569509137</v>
      </c>
      <c r="J1047" s="1">
        <f t="shared" si="1263"/>
        <v>8.2897617871249221</v>
      </c>
      <c r="K1047" s="1">
        <f t="shared" si="1263"/>
        <v>8.8989588546860006</v>
      </c>
      <c r="L1047" s="1">
        <f t="shared" ref="L1047:O1047" si="1264">L1042-L1043</f>
        <v>8.846661946029247</v>
      </c>
      <c r="M1047" s="1">
        <f t="shared" si="1264"/>
        <v>9.0057033056357536</v>
      </c>
      <c r="N1047" s="1">
        <f t="shared" si="1264"/>
        <v>8.7687642454693524</v>
      </c>
      <c r="O1047" s="1">
        <f t="shared" si="1264"/>
        <v>7.8409825369760622</v>
      </c>
      <c r="P1047" s="1">
        <f>P1042-P1043</f>
        <v>9.2483284712272233</v>
      </c>
      <c r="Q1047" s="1">
        <f>Q1042-Q1043</f>
        <v>7.5932681180737225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15.195017089779929</v>
      </c>
      <c r="G1048" s="1">
        <f>[1]Residential!C$25</f>
        <v>18.076475865862644</v>
      </c>
      <c r="H1048" s="1">
        <f>[1]Residential!D$25</f>
        <v>21.042582358742763</v>
      </c>
      <c r="I1048" s="1">
        <f>[1]Residential!E$25</f>
        <v>31.638061558723134</v>
      </c>
      <c r="J1048" s="1">
        <f>[1]Residential!F$25</f>
        <v>49.976320534970796</v>
      </c>
      <c r="K1048" s="1">
        <f>[1]Residential!G$25</f>
        <v>64.462154092573087</v>
      </c>
      <c r="L1048" s="1">
        <f>[1]Residential!H$25</f>
        <v>69.580838931117924</v>
      </c>
      <c r="M1048" s="1">
        <f>[1]Residential!I$25</f>
        <v>72.388375341301042</v>
      </c>
      <c r="N1048" s="1">
        <f>[1]Residential!J$25</f>
        <v>73.395617743494796</v>
      </c>
      <c r="O1048" s="1">
        <f>[1]Residential!K$25</f>
        <v>74.651916890269518</v>
      </c>
      <c r="P1048" s="1">
        <f>[1]Residential!L$25</f>
        <v>72.495301647129565</v>
      </c>
      <c r="Q1048" s="1">
        <f>[1]Residential!M$25</f>
        <v>73.850617210297372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13.104008542880774</v>
      </c>
      <c r="G1049" s="1">
        <f t="shared" ref="G1049:K1049" si="1265">G1048-G1052</f>
        <v>15.727435458909358</v>
      </c>
      <c r="H1049" s="1">
        <f t="shared" si="1265"/>
        <v>17.748960080540151</v>
      </c>
      <c r="I1049" s="1">
        <f t="shared" si="1265"/>
        <v>26.283460463279987</v>
      </c>
      <c r="J1049" s="1">
        <f t="shared" si="1265"/>
        <v>40.890370045636068</v>
      </c>
      <c r="K1049" s="1">
        <f t="shared" si="1265"/>
        <v>52.852294403477941</v>
      </c>
      <c r="L1049" s="1">
        <f t="shared" ref="L1049:O1049" si="1266">L1048-L1052</f>
        <v>57.646161900704847</v>
      </c>
      <c r="M1049" s="1">
        <f t="shared" si="1266"/>
        <v>60.724041526464966</v>
      </c>
      <c r="N1049" s="1">
        <f t="shared" si="1266"/>
        <v>60.754991250153068</v>
      </c>
      <c r="O1049" s="1">
        <f t="shared" si="1266"/>
        <v>60.755630692740112</v>
      </c>
      <c r="P1049" s="1">
        <f>P1048-P1052</f>
        <v>60.755753653112862</v>
      </c>
      <c r="Q1049" s="1">
        <f>Q1048-Q1052</f>
        <v>60.76145892261377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13.104008542880774</v>
      </c>
      <c r="G1050" s="1">
        <f t="shared" ref="G1050:K1050" si="1267">G1049-G1051</f>
        <v>15.727435458909358</v>
      </c>
      <c r="H1050" s="1">
        <f t="shared" si="1267"/>
        <v>17.716002470101483</v>
      </c>
      <c r="I1050" s="1">
        <f t="shared" si="1267"/>
        <v>26.246656480389436</v>
      </c>
      <c r="J1050" s="1">
        <f t="shared" si="1267"/>
        <v>38.74782219298244</v>
      </c>
      <c r="K1050" s="1">
        <f t="shared" si="1267"/>
        <v>50.672414482710657</v>
      </c>
      <c r="L1050" s="1">
        <f t="shared" ref="L1050:O1050" si="1268">L1049-L1051</f>
        <v>53.850304138796936</v>
      </c>
      <c r="M1050" s="1">
        <f t="shared" si="1268"/>
        <v>58.770368664991899</v>
      </c>
      <c r="N1050" s="1">
        <f t="shared" si="1268"/>
        <v>58.791834358824858</v>
      </c>
      <c r="O1050" s="1">
        <f t="shared" si="1268"/>
        <v>58.79394883645508</v>
      </c>
      <c r="P1050" s="1">
        <f>P1049-P1051</f>
        <v>58.794160082445188</v>
      </c>
      <c r="Q1050" s="1">
        <f>Q1049-Q1051</f>
        <v>58.800689960590432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3.2957610438667198E-2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3.6803982890549605E-2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2.1425478526536255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2.1798799207672817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3.7958577619079126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1.9536728614730683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1.963156891328208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1.9616818562850356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1.9615935706676733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1.9607689620233357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2.0910085468991557</v>
      </c>
      <c r="G1052" s="1">
        <f t="shared" ref="G1052:K1052" si="1269">SUM(G1053:G1054)</f>
        <v>2.3490404069532866</v>
      </c>
      <c r="H1052" s="1">
        <f t="shared" si="1269"/>
        <v>3.293622278202613</v>
      </c>
      <c r="I1052" s="1">
        <f t="shared" si="1269"/>
        <v>5.3546010954431491</v>
      </c>
      <c r="J1052" s="1">
        <f t="shared" si="1269"/>
        <v>9.0859504893347296</v>
      </c>
      <c r="K1052" s="1">
        <f t="shared" si="1269"/>
        <v>11.609859689095149</v>
      </c>
      <c r="L1052" s="1">
        <f t="shared" ref="L1052:O1052" si="1270">SUM(L1053:L1054)</f>
        <v>11.934677030413079</v>
      </c>
      <c r="M1052" s="1">
        <f t="shared" si="1270"/>
        <v>11.664333814836077</v>
      </c>
      <c r="N1052" s="1">
        <f t="shared" si="1270"/>
        <v>12.640626493341724</v>
      </c>
      <c r="O1052" s="1">
        <f t="shared" si="1270"/>
        <v>13.896286197529408</v>
      </c>
      <c r="P1052" s="1">
        <f>SUM(P1053:P1054)</f>
        <v>11.7395479940167</v>
      </c>
      <c r="Q1052" s="1">
        <f>SUM(Q1053:Q1054)</f>
        <v>13.089158287683603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2.0910085468991557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2.3490404069532866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3.2881641728298256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5.3480418847081381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8.735382115654204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11.254434156063351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11.315472336004678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11.345341200657877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12.320069045086317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13.575949629047704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11.419245531714688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12.768949675272577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5.4581053727872373E-3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6.5592107350108866E-3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0.35056837368052618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0.35542553303179863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0.61920469440840098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0.31899261417819957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0.32055744825540611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0.32033656848170378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0.3203024623020112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0.32020861241102505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156.16423545350523</v>
      </c>
      <c r="G1055" s="3">
        <f>[1]Residential!C$245</f>
        <v>162.25636437423574</v>
      </c>
      <c r="H1055" s="3">
        <f>[1]Residential!D$245</f>
        <v>163.94293991725758</v>
      </c>
      <c r="I1055" s="3">
        <f>[1]Residential!E$245</f>
        <v>164.07907872867091</v>
      </c>
      <c r="J1055" s="3">
        <f>[1]Residential!F$245</f>
        <v>164.20991574122561</v>
      </c>
      <c r="K1055" s="3">
        <f>[1]Residential!G$245</f>
        <v>164.22492709100317</v>
      </c>
      <c r="L1055" s="3">
        <f>[1]Residential!H$245</f>
        <v>162.16147286247511</v>
      </c>
      <c r="M1055" s="3">
        <f>[1]Residential!I$245</f>
        <v>161.85525796427135</v>
      </c>
      <c r="N1055" s="3">
        <f>[1]Residential!J$245</f>
        <v>158.10581973968169</v>
      </c>
      <c r="O1055" s="3">
        <f>[1]Residential!K$245</f>
        <v>154.25291103667314</v>
      </c>
      <c r="P1055" s="3">
        <f>[1]Residential!L$245</f>
        <v>155.45602723980718</v>
      </c>
      <c r="Q1055" s="3">
        <f>[1]Residential!M$245</f>
        <v>143.81913649883987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129.18578596752135</v>
      </c>
      <c r="G1056" s="1">
        <f>[1]Residential!C$116</f>
        <v>136.32450350397204</v>
      </c>
      <c r="H1056" s="1">
        <f>[1]Residential!D$116</f>
        <v>138.33093526260748</v>
      </c>
      <c r="I1056" s="1">
        <f>[1]Residential!E$116</f>
        <v>138.25004991926346</v>
      </c>
      <c r="J1056" s="1">
        <f>[1]Residential!F$116</f>
        <v>138.34999059783613</v>
      </c>
      <c r="K1056" s="1">
        <f>[1]Residential!G$116</f>
        <v>138.33692408674494</v>
      </c>
      <c r="L1056" s="1">
        <f>[1]Residential!H$116</f>
        <v>136.58906503855704</v>
      </c>
      <c r="M1056" s="1">
        <f>[1]Residential!I$116</f>
        <v>136.3267024026367</v>
      </c>
      <c r="N1056" s="1">
        <f>[1]Residential!J$116</f>
        <v>132.29849904088505</v>
      </c>
      <c r="O1056" s="1">
        <f>[1]Residential!K$116</f>
        <v>129.12149038955201</v>
      </c>
      <c r="P1056" s="1">
        <f>[1]Residential!L$116</f>
        <v>129.80771139867448</v>
      </c>
      <c r="Q1056" s="1">
        <f>[1]Residential!M$116</f>
        <v>118.68622655253668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27.968424615453959</v>
      </c>
      <c r="G1057" s="1">
        <f t="shared" ref="G1057:K1057" si="1273">SUM(G1058:G1059)</f>
        <v>30.425929622378298</v>
      </c>
      <c r="H1057" s="1">
        <f t="shared" si="1273"/>
        <v>32.343700255055182</v>
      </c>
      <c r="I1057" s="1">
        <f t="shared" si="1273"/>
        <v>42.128196858969915</v>
      </c>
      <c r="J1057" s="1">
        <f t="shared" si="1273"/>
        <v>56.50871030019146</v>
      </c>
      <c r="K1057" s="1">
        <f t="shared" si="1273"/>
        <v>71.152222036900994</v>
      </c>
      <c r="L1057" s="1">
        <f t="shared" ref="L1057:O1057" si="1274">SUM(L1058:L1059)</f>
        <v>74.215782687187115</v>
      </c>
      <c r="M1057" s="1">
        <f t="shared" si="1274"/>
        <v>80.383378081380698</v>
      </c>
      <c r="N1057" s="1">
        <f t="shared" si="1274"/>
        <v>80.85727678912923</v>
      </c>
      <c r="O1057" s="1">
        <f t="shared" si="1274"/>
        <v>81.438100330305673</v>
      </c>
      <c r="P1057" s="1">
        <f>SUM(P1058:P1059)</f>
        <v>82.606141019143337</v>
      </c>
      <c r="Q1057" s="1">
        <f>SUM(Q1058:Q1059)</f>
        <v>80.462534006352641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8.908048685749467</v>
      </c>
      <c r="G1058" s="1">
        <f>[1]Residential!C$102</f>
        <v>7.7188631721664063</v>
      </c>
      <c r="H1058" s="1">
        <f>[1]Residential!D$102</f>
        <v>7.0351252977673555</v>
      </c>
      <c r="I1058" s="1">
        <f>[1]Residential!E$102</f>
        <v>5.2410039676117801</v>
      </c>
      <c r="J1058" s="1">
        <f>[1]Residential!F$102</f>
        <v>2.7617311292803284</v>
      </c>
      <c r="K1058" s="1">
        <f>[1]Residential!G$102</f>
        <v>1.7122466346678495</v>
      </c>
      <c r="L1058" s="1">
        <f>[1]Residential!H$102</f>
        <v>1.1332270702484188</v>
      </c>
      <c r="M1058" s="1">
        <f>[1]Residential!I$102</f>
        <v>1.3473650491502038</v>
      </c>
      <c r="N1058" s="1">
        <f>[1]Residential!J$102</f>
        <v>1.7923960996751047</v>
      </c>
      <c r="O1058" s="1">
        <f>[1]Residential!K$102</f>
        <v>2.3703760330040105</v>
      </c>
      <c r="P1058" s="1">
        <f>[1]Residential!L$102</f>
        <v>3.5381326324066831</v>
      </c>
      <c r="Q1058" s="1">
        <f>[1]Residential!M$102</f>
        <v>1.3857440593516928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19.060375929704492</v>
      </c>
      <c r="G1059" s="1">
        <f>[1]Residential!C$104</f>
        <v>22.70706645021189</v>
      </c>
      <c r="H1059" s="1">
        <f>[1]Residential!D$104</f>
        <v>25.308574957287828</v>
      </c>
      <c r="I1059" s="1">
        <f>[1]Residential!E$104</f>
        <v>36.887192891358133</v>
      </c>
      <c r="J1059" s="1">
        <f>[1]Residential!F$104</f>
        <v>53.746979170911132</v>
      </c>
      <c r="K1059" s="1">
        <f>[1]Residential!G$104</f>
        <v>69.439975402233145</v>
      </c>
      <c r="L1059" s="1">
        <f>[1]Residential!H$104</f>
        <v>73.082555616938691</v>
      </c>
      <c r="M1059" s="1">
        <f>[1]Residential!I$104</f>
        <v>79.0360130322305</v>
      </c>
      <c r="N1059" s="1">
        <f>[1]Residential!J$104</f>
        <v>79.064880689454128</v>
      </c>
      <c r="O1059" s="1">
        <f>[1]Residential!K$104</f>
        <v>79.067724297301666</v>
      </c>
      <c r="P1059" s="1">
        <f>[1]Residential!L$104</f>
        <v>79.068008386736651</v>
      </c>
      <c r="Q1059" s="1">
        <f>[1]Residential!M$104</f>
        <v>79.076789947000947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45.124435761872917</v>
      </c>
      <c r="G1060" s="1">
        <f t="shared" ref="G1060:O1060" si="1275">G1061</f>
        <v>38.570589710666042</v>
      </c>
      <c r="H1060" s="1">
        <f t="shared" si="1275"/>
        <v>40.764439977386473</v>
      </c>
      <c r="I1060" s="1">
        <f t="shared" si="1275"/>
        <v>34.51144532924252</v>
      </c>
      <c r="J1060" s="1">
        <f t="shared" si="1275"/>
        <v>11.705998638490511</v>
      </c>
      <c r="K1060" s="1">
        <f t="shared" si="1275"/>
        <v>2.8743279178343947E-2</v>
      </c>
      <c r="L1060" s="1">
        <f t="shared" si="1275"/>
        <v>2.4116807875570082E-2</v>
      </c>
      <c r="M1060" s="1">
        <f t="shared" si="1275"/>
        <v>2.177169164042304E-2</v>
      </c>
      <c r="N1060" s="1">
        <f t="shared" si="1275"/>
        <v>1.8868981283452456E-2</v>
      </c>
      <c r="O1060" s="1">
        <f t="shared" si="1275"/>
        <v>1.6724116224228598E-2</v>
      </c>
      <c r="P1060" s="1">
        <f>P1061</f>
        <v>1.6707848645751578E-2</v>
      </c>
      <c r="Q1060" s="1">
        <f>Q1061</f>
        <v>1.5896299047685213E-2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45.124435761872917</v>
      </c>
      <c r="G1061" s="1">
        <f>[1]Residential!C$105</f>
        <v>38.570589710666042</v>
      </c>
      <c r="H1061" s="1">
        <f>[1]Residential!D$105</f>
        <v>40.764439977386473</v>
      </c>
      <c r="I1061" s="1">
        <f>[1]Residential!E$105</f>
        <v>34.51144532924252</v>
      </c>
      <c r="J1061" s="1">
        <f>[1]Residential!F$105</f>
        <v>11.705998638490511</v>
      </c>
      <c r="K1061" s="1">
        <f>[1]Residential!G$105</f>
        <v>2.8743279178343947E-2</v>
      </c>
      <c r="L1061" s="1">
        <f>[1]Residential!H$105</f>
        <v>2.4116807875570082E-2</v>
      </c>
      <c r="M1061" s="1">
        <f>[1]Residential!I$105</f>
        <v>2.177169164042304E-2</v>
      </c>
      <c r="N1061" s="1">
        <f>[1]Residential!J$105</f>
        <v>1.8868981283452456E-2</v>
      </c>
      <c r="O1061" s="1">
        <f>[1]Residential!K$105</f>
        <v>1.6724116224228598E-2</v>
      </c>
      <c r="P1061" s="1">
        <f>[1]Residential!L$105</f>
        <v>1.6707848645751578E-2</v>
      </c>
      <c r="Q1061" s="1">
        <f>[1]Residential!M$105</f>
        <v>1.5896299047685213E-2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36.569961909699288</v>
      </c>
      <c r="G1062" s="1">
        <f t="shared" ref="G1062:K1062" si="1276">SUM(G1063:G1064)</f>
        <v>39.16774372132754</v>
      </c>
      <c r="H1062" s="1">
        <f t="shared" si="1276"/>
        <v>38.117012239897456</v>
      </c>
      <c r="I1062" s="1">
        <f t="shared" si="1276"/>
        <v>38.121453483875968</v>
      </c>
      <c r="J1062" s="1">
        <f t="shared" si="1276"/>
        <v>37.134426232073579</v>
      </c>
      <c r="K1062" s="1">
        <f t="shared" si="1276"/>
        <v>26.028102013829336</v>
      </c>
      <c r="L1062" s="1">
        <f t="shared" ref="L1062:O1062" si="1277">SUM(L1063:L1064)</f>
        <v>20.682984550607635</v>
      </c>
      <c r="M1062" s="1">
        <f t="shared" si="1277"/>
        <v>11.731271277419271</v>
      </c>
      <c r="N1062" s="1">
        <f t="shared" si="1277"/>
        <v>10.345157976785027</v>
      </c>
      <c r="O1062" s="1">
        <f t="shared" si="1277"/>
        <v>9.8562804550549998</v>
      </c>
      <c r="P1062" s="1">
        <f>SUM(P1063:P1064)</f>
        <v>9.8561038304269832</v>
      </c>
      <c r="Q1062" s="1">
        <f>SUM(Q1063:Q1064)</f>
        <v>8.6470598626449071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36.569961909699288</v>
      </c>
      <c r="G1063" s="1">
        <f>[1]Residential!C$106</f>
        <v>39.16774372132754</v>
      </c>
      <c r="H1063" s="1">
        <f>[1]Residential!D$106</f>
        <v>38.051097019020119</v>
      </c>
      <c r="I1063" s="1">
        <f>[1]Residential!E$106</f>
        <v>38.050571739049722</v>
      </c>
      <c r="J1063" s="1">
        <f>[1]Residential!F$106</f>
        <v>33.128793290155926</v>
      </c>
      <c r="K1063" s="1">
        <f>[1]Residential!G$106</f>
        <v>22.061435272761006</v>
      </c>
      <c r="L1063" s="1">
        <f>[1]Residential!H$106</f>
        <v>13.921612912209161</v>
      </c>
      <c r="M1063" s="1">
        <f>[1]Residential!I$106</f>
        <v>8.3196335939513784</v>
      </c>
      <c r="N1063" s="1">
        <f>[1]Residential!J$106</f>
        <v>6.9169586292417371</v>
      </c>
      <c r="O1063" s="1">
        <f>[1]Residential!K$106</f>
        <v>6.4306569149751605</v>
      </c>
      <c r="P1063" s="1">
        <f>[1]Residential!L$106</f>
        <v>6.4306344607535815</v>
      </c>
      <c r="Q1063" s="1">
        <f>[1]Residential!M$106</f>
        <v>5.2230304812011745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6.5915220877334424E-2</v>
      </c>
      <c r="I1064" s="1">
        <f>[1]Residential!E$107</f>
        <v>7.0881744826243667E-2</v>
      </c>
      <c r="J1064" s="1">
        <f>[1]Residential!F$107</f>
        <v>4.00563294191765</v>
      </c>
      <c r="K1064" s="1">
        <f>[1]Residential!G$107</f>
        <v>3.9666667410683307</v>
      </c>
      <c r="L1064" s="1">
        <f>[1]Residential!H$107</f>
        <v>6.7613716383984723</v>
      </c>
      <c r="M1064" s="1">
        <f>[1]Residential!I$107</f>
        <v>3.4116376834678928</v>
      </c>
      <c r="N1064" s="1">
        <f>[1]Residential!J$107</f>
        <v>3.4281993475432895</v>
      </c>
      <c r="O1064" s="1">
        <f>[1]Residential!K$107</f>
        <v>3.4256235400798385</v>
      </c>
      <c r="P1064" s="1">
        <f>[1]Residential!L$107</f>
        <v>3.4254693696734022</v>
      </c>
      <c r="Q1064" s="1">
        <f>[1]Residential!M$107</f>
        <v>3.424029381443733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7.2023791026516001E-2</v>
      </c>
      <c r="G1065" s="1">
        <f t="shared" ref="G1065:O1065" si="1278">G1066</f>
        <v>7.202273181756555E-2</v>
      </c>
      <c r="H1065" s="1">
        <f t="shared" si="1278"/>
        <v>9.1427600849057367E-3</v>
      </c>
      <c r="I1065" s="1">
        <f t="shared" si="1278"/>
        <v>4.590282728120434E-3</v>
      </c>
      <c r="J1065" s="1">
        <f t="shared" si="1278"/>
        <v>1.7557072942696711E-3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7.2023791026516001E-2</v>
      </c>
      <c r="G1066" s="1">
        <f>[1]Residential!C$108</f>
        <v>7.202273181756555E-2</v>
      </c>
      <c r="H1066" s="1">
        <f>[1]Residential!D$108</f>
        <v>9.1427600849057367E-3</v>
      </c>
      <c r="I1066" s="1">
        <f>[1]Residential!E$108</f>
        <v>4.590282728120434E-3</v>
      </c>
      <c r="J1066" s="1">
        <f>[1]Residential!F$108</f>
        <v>1.7557072942696711E-3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4.7146313439701846</v>
      </c>
      <c r="G1067" s="1">
        <f>SUM([1]Residential!C$109:C$110)</f>
        <v>7.6999873076011083</v>
      </c>
      <c r="H1067" s="1">
        <f>SUM([1]Residential!D$109:D$110)</f>
        <v>7.98442283001157</v>
      </c>
      <c r="I1067" s="1">
        <f>SUM([1]Residential!E$109:E$110)</f>
        <v>5.866240197357544</v>
      </c>
      <c r="J1067" s="1">
        <f>SUM([1]Residential!F$109:F$110)</f>
        <v>7.0696788303342339</v>
      </c>
      <c r="K1067" s="1">
        <f>SUM([1]Residential!G$109:G$110)</f>
        <v>7.5714305826213124</v>
      </c>
      <c r="L1067" s="1">
        <f>SUM([1]Residential!H$109:H$110)</f>
        <v>7.5182107705429999</v>
      </c>
      <c r="M1067" s="1">
        <f>SUM([1]Residential!I$109:I$110)</f>
        <v>7.8462573572696206</v>
      </c>
      <c r="N1067" s="1">
        <f>SUM([1]Residential!J$109:J$110)</f>
        <v>7.7349002139358527</v>
      </c>
      <c r="O1067" s="1">
        <f>SUM([1]Residential!K$109:K$110)</f>
        <v>6.9986109541077788</v>
      </c>
      <c r="P1067" s="1">
        <f>SUM([1]Residential!L$109:L$110)</f>
        <v>8.141516899246831</v>
      </c>
      <c r="Q1067" s="1">
        <f>SUM([1]Residential!M$109:M$110)</f>
        <v>6.8637198135050106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7.9846460330154079E-2</v>
      </c>
      <c r="G1068" s="1">
        <f>[1]Residential!C$109</f>
        <v>6.8873123709332976E-3</v>
      </c>
      <c r="H1068" s="1">
        <f>[1]Residential!D$109</f>
        <v>0.35277825469425561</v>
      </c>
      <c r="I1068" s="1">
        <f>[1]Residential!E$109</f>
        <v>0.36648942570264426</v>
      </c>
      <c r="J1068" s="1">
        <f>[1]Residential!F$109</f>
        <v>0.38539377151166154</v>
      </c>
      <c r="K1068" s="1">
        <f>[1]Residential!G$109</f>
        <v>0.38792461663492739</v>
      </c>
      <c r="L1068" s="1">
        <f>[1]Residential!H$109</f>
        <v>0.38790101074247835</v>
      </c>
      <c r="M1068" s="1">
        <f>[1]Residential!I$109</f>
        <v>0.62563813281698011</v>
      </c>
      <c r="N1068" s="1">
        <f>[1]Residential!J$109</f>
        <v>0.66444879781656996</v>
      </c>
      <c r="O1068" s="1">
        <f>[1]Residential!K$109</f>
        <v>0.66462746597976785</v>
      </c>
      <c r="P1068" s="1">
        <f>[1]Residential!L$109</f>
        <v>0.6647696784601288</v>
      </c>
      <c r="Q1068" s="1">
        <f>[1]Residential!M$109</f>
        <v>0.6768343897790281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7.9846460330154079E-2</v>
      </c>
      <c r="G1069" s="1">
        <f t="shared" ref="G1069:K1069" si="1279">IFERROR(G$1068/G$1043,0)*G1044</f>
        <v>6.8873123709332976E-3</v>
      </c>
      <c r="H1069" s="1">
        <f t="shared" si="1279"/>
        <v>0.35277825469425561</v>
      </c>
      <c r="I1069" s="1">
        <f t="shared" si="1279"/>
        <v>0.33949524432399875</v>
      </c>
      <c r="J1069" s="1">
        <f t="shared" si="1279"/>
        <v>0.32532000222860991</v>
      </c>
      <c r="K1069" s="1">
        <f t="shared" si="1279"/>
        <v>0.15491400502101182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0.12590295206502852</v>
      </c>
      <c r="O1069" s="1">
        <f t="shared" si="1280"/>
        <v>0.29825415418771611</v>
      </c>
      <c r="P1069" s="1">
        <f t="shared" ref="P1069:Q1071" si="1281">IFERROR(P$1068/P$1043,0)*P1044</f>
        <v>0.39340136946583854</v>
      </c>
      <c r="Q1069" s="1">
        <f t="shared" si="1281"/>
        <v>0.50048406702279613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2.6994181378645531E-2</v>
      </c>
      <c r="J1071" s="1">
        <f t="shared" si="1284"/>
        <v>6.0073769283051609E-2</v>
      </c>
      <c r="K1071" s="1">
        <f t="shared" si="1284"/>
        <v>0.23301061161391556</v>
      </c>
      <c r="L1071" s="1">
        <f t="shared" ref="L1071:O1071" si="1285">IFERROR(L$1068/L$1043,0)*L1046</f>
        <v>0.38790101074247835</v>
      </c>
      <c r="M1071" s="1">
        <f t="shared" si="1285"/>
        <v>0.62563813281698011</v>
      </c>
      <c r="N1071" s="1">
        <f t="shared" si="1285"/>
        <v>0.53854584575154141</v>
      </c>
      <c r="O1071" s="1">
        <f t="shared" si="1285"/>
        <v>0.36637331179205179</v>
      </c>
      <c r="P1071" s="1">
        <f t="shared" si="1281"/>
        <v>0.27136830899429026</v>
      </c>
      <c r="Q1071" s="1">
        <f t="shared" si="1281"/>
        <v>0.17635032275623194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4.6347848836400303</v>
      </c>
      <c r="G1072" s="1">
        <f t="shared" ref="G1072:K1072" si="1286">G1067-G1068</f>
        <v>7.6930999952301748</v>
      </c>
      <c r="H1072" s="1">
        <f t="shared" si="1286"/>
        <v>7.6316445753173143</v>
      </c>
      <c r="I1072" s="1">
        <f t="shared" si="1286"/>
        <v>5.4997507716548997</v>
      </c>
      <c r="J1072" s="1">
        <f t="shared" si="1286"/>
        <v>6.6842850588225726</v>
      </c>
      <c r="K1072" s="1">
        <f t="shared" si="1286"/>
        <v>7.1835059659863854</v>
      </c>
      <c r="L1072" s="1">
        <f t="shared" ref="L1072:O1072" si="1287">L1067-L1068</f>
        <v>7.1303097598005216</v>
      </c>
      <c r="M1072" s="1">
        <f t="shared" si="1287"/>
        <v>7.2206192244526406</v>
      </c>
      <c r="N1072" s="1">
        <f t="shared" si="1287"/>
        <v>7.0704514161192824</v>
      </c>
      <c r="O1072" s="1">
        <f t="shared" si="1287"/>
        <v>6.3339834881280108</v>
      </c>
      <c r="P1072" s="1">
        <f>P1067-P1068</f>
        <v>7.4767472207867023</v>
      </c>
      <c r="Q1072" s="1">
        <f>Q1067-Q1068</f>
        <v>6.1868854237259825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9.1311194233234652</v>
      </c>
      <c r="G1073" s="1">
        <f t="shared" ref="G1073:O1073" si="1288">G1074</f>
        <v>10.557406324461541</v>
      </c>
      <c r="H1073" s="1">
        <f t="shared" si="1288"/>
        <v>9.276427207376301</v>
      </c>
      <c r="I1073" s="1">
        <f t="shared" si="1288"/>
        <v>7.6730947468608388</v>
      </c>
      <c r="J1073" s="1">
        <f t="shared" si="1288"/>
        <v>6.0668038101258022</v>
      </c>
      <c r="K1073" s="1">
        <f t="shared" si="1288"/>
        <v>5.382354351600279</v>
      </c>
      <c r="L1073" s="1">
        <f t="shared" si="1288"/>
        <v>5.3667699739174042</v>
      </c>
      <c r="M1073" s="1">
        <f t="shared" si="1288"/>
        <v>6.5608653494038611</v>
      </c>
      <c r="N1073" s="1">
        <f t="shared" si="1288"/>
        <v>4.486187292153228</v>
      </c>
      <c r="O1073" s="1">
        <f t="shared" si="1288"/>
        <v>4.0647790142611289</v>
      </c>
      <c r="P1073" s="1">
        <f>P1074</f>
        <v>2.958007397919201</v>
      </c>
      <c r="Q1073" s="1">
        <f>Q1074</f>
        <v>2.4593186880972024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9.1311194233234652</v>
      </c>
      <c r="G1074" s="1">
        <f>[1]Residential!C$111</f>
        <v>10.557406324461541</v>
      </c>
      <c r="H1074" s="1">
        <f>[1]Residential!D$111</f>
        <v>9.276427207376301</v>
      </c>
      <c r="I1074" s="1">
        <f>[1]Residential!E$111</f>
        <v>7.6730947468608388</v>
      </c>
      <c r="J1074" s="1">
        <f>[1]Residential!F$111</f>
        <v>6.0668038101258022</v>
      </c>
      <c r="K1074" s="1">
        <f>[1]Residential!G$111</f>
        <v>5.382354351600279</v>
      </c>
      <c r="L1074" s="1">
        <f>[1]Residential!H$111</f>
        <v>5.3667699739174042</v>
      </c>
      <c r="M1074" s="1">
        <f>[1]Residential!I$111</f>
        <v>6.5608653494038611</v>
      </c>
      <c r="N1074" s="1">
        <f>[1]Residential!J$111</f>
        <v>4.486187292153228</v>
      </c>
      <c r="O1074" s="1">
        <f>[1]Residential!K$111</f>
        <v>4.0647790142611289</v>
      </c>
      <c r="P1074" s="1">
        <f>[1]Residential!L$111</f>
        <v>2.958007397919201</v>
      </c>
      <c r="Q1074" s="1">
        <f>[1]Residential!M$111</f>
        <v>2.4593186880972024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2.6969306814800262</v>
      </c>
      <c r="G1075" s="1">
        <f t="shared" ref="G1075:O1075" si="1289">G1076</f>
        <v>3.1682916325389945</v>
      </c>
      <c r="H1075" s="1">
        <f t="shared" si="1289"/>
        <v>3.171259609664685</v>
      </c>
      <c r="I1075" s="1">
        <f t="shared" si="1289"/>
        <v>3.3080401819555352</v>
      </c>
      <c r="J1075" s="1">
        <f t="shared" si="1289"/>
        <v>3.4261022044043035</v>
      </c>
      <c r="K1075" s="1">
        <f t="shared" si="1289"/>
        <v>3.5218506302307313</v>
      </c>
      <c r="L1075" s="1">
        <f t="shared" si="1289"/>
        <v>3.599961499426878</v>
      </c>
      <c r="M1075" s="1">
        <f t="shared" si="1289"/>
        <v>3.6722206362444756</v>
      </c>
      <c r="N1075" s="1">
        <f t="shared" si="1289"/>
        <v>3.7244993929361643</v>
      </c>
      <c r="O1075" s="1">
        <f t="shared" si="1289"/>
        <v>3.7850846251947887</v>
      </c>
      <c r="P1075" s="1">
        <f>P1076</f>
        <v>3.7851247150444429</v>
      </c>
      <c r="Q1075" s="1">
        <f>Q1076</f>
        <v>3.7853144704872181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2.6969306814800262</v>
      </c>
      <c r="G1076" s="1">
        <f>[1]Residential!C$112</f>
        <v>3.1682916325389945</v>
      </c>
      <c r="H1076" s="1">
        <f>[1]Residential!D$112</f>
        <v>3.171259609664685</v>
      </c>
      <c r="I1076" s="1">
        <f>[1]Residential!E$112</f>
        <v>3.3080401819555352</v>
      </c>
      <c r="J1076" s="1">
        <f>[1]Residential!F$112</f>
        <v>3.4261022044043035</v>
      </c>
      <c r="K1076" s="1">
        <f>[1]Residential!G$112</f>
        <v>3.5218506302307313</v>
      </c>
      <c r="L1076" s="1">
        <f>[1]Residential!H$112</f>
        <v>3.599961499426878</v>
      </c>
      <c r="M1076" s="1">
        <f>[1]Residential!I$112</f>
        <v>3.6722206362444756</v>
      </c>
      <c r="N1076" s="1">
        <f>[1]Residential!J$112</f>
        <v>3.7244993929361643</v>
      </c>
      <c r="O1076" s="1">
        <f>[1]Residential!K$112</f>
        <v>3.7850846251947887</v>
      </c>
      <c r="P1076" s="1">
        <f>[1]Residential!L$112</f>
        <v>3.7851247150444429</v>
      </c>
      <c r="Q1076" s="1">
        <f>[1]Residential!M$112</f>
        <v>3.7853144704872181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0.78535085079893951</v>
      </c>
      <c r="G1077" s="1">
        <f t="shared" ref="G1077:O1077" si="1290">G1078</f>
        <v>0.94132715829825331</v>
      </c>
      <c r="H1077" s="1">
        <f t="shared" si="1290"/>
        <v>0.94000110537243331</v>
      </c>
      <c r="I1077" s="1">
        <f t="shared" si="1290"/>
        <v>0.90978955561505448</v>
      </c>
      <c r="J1077" s="1">
        <f t="shared" si="1290"/>
        <v>0.89523647844621546</v>
      </c>
      <c r="K1077" s="1">
        <f t="shared" si="1290"/>
        <v>1.9024777153309524</v>
      </c>
      <c r="L1077" s="1">
        <f t="shared" si="1290"/>
        <v>2.4313174130530468</v>
      </c>
      <c r="M1077" s="1">
        <f t="shared" si="1290"/>
        <v>3.3595704722618462</v>
      </c>
      <c r="N1077" s="1">
        <f t="shared" si="1290"/>
        <v>2.394007717972702</v>
      </c>
      <c r="O1077" s="1">
        <f t="shared" si="1290"/>
        <v>0.2244167312875385</v>
      </c>
      <c r="P1077" s="1">
        <f>P1078</f>
        <v>2.3074082169899937</v>
      </c>
      <c r="Q1077" s="1">
        <f>Q1078</f>
        <v>1.1336513727850337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0.78535085079893951</v>
      </c>
      <c r="G1078" s="1">
        <f>[1]Residential!C$113</f>
        <v>0.94132715829825331</v>
      </c>
      <c r="H1078" s="1">
        <f>[1]Residential!D$113</f>
        <v>0.94000110537243331</v>
      </c>
      <c r="I1078" s="1">
        <f>[1]Residential!E$113</f>
        <v>0.90978955561505448</v>
      </c>
      <c r="J1078" s="1">
        <f>[1]Residential!F$113</f>
        <v>0.89523647844621546</v>
      </c>
      <c r="K1078" s="1">
        <f>[1]Residential!G$113</f>
        <v>1.9024777153309524</v>
      </c>
      <c r="L1078" s="1">
        <f>[1]Residential!H$113</f>
        <v>2.4313174130530468</v>
      </c>
      <c r="M1078" s="1">
        <f>[1]Residential!I$113</f>
        <v>3.3595704722618462</v>
      </c>
      <c r="N1078" s="1">
        <f>[1]Residential!J$113</f>
        <v>2.394007717972702</v>
      </c>
      <c r="O1078" s="1">
        <f>[1]Residential!K$113</f>
        <v>0.2244167312875385</v>
      </c>
      <c r="P1078" s="1">
        <f>[1]Residential!L$113</f>
        <v>2.3074082169899937</v>
      </c>
      <c r="Q1078" s="1">
        <f>[1]Residential!M$113</f>
        <v>1.1336513727850337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2.1229075898960805</v>
      </c>
      <c r="G1081" s="1">
        <f>[1]Residential!C$10-[1]Residential!C$223</f>
        <v>5.7212052948826919</v>
      </c>
      <c r="H1081" s="1">
        <f>[1]Residential!D$10-[1]Residential!D$223</f>
        <v>5.7245292777585037</v>
      </c>
      <c r="I1081" s="1">
        <f>[1]Residential!E$10-[1]Residential!E$223</f>
        <v>5.7271992826579714</v>
      </c>
      <c r="J1081" s="1">
        <f>[1]Residential!F$10-[1]Residential!F$223</f>
        <v>15.541278396475757</v>
      </c>
      <c r="K1081" s="1">
        <f>[1]Residential!G$10-[1]Residential!G$223</f>
        <v>22.749743477052995</v>
      </c>
      <c r="L1081" s="1">
        <f>[1]Residential!H$10-[1]Residential!H$223</f>
        <v>22.749921335946375</v>
      </c>
      <c r="M1081" s="1">
        <f>[1]Residential!I$10-[1]Residential!I$223</f>
        <v>22.751367537016499</v>
      </c>
      <c r="N1081" s="1">
        <f>[1]Residential!J$10-[1]Residential!J$223</f>
        <v>22.737600676689407</v>
      </c>
      <c r="O1081" s="1">
        <f>[1]Residential!K$10-[1]Residential!K$223</f>
        <v>22.737494163115873</v>
      </c>
      <c r="P1081" s="1">
        <f>[1]Residential!L$10-[1]Residential!L$223</f>
        <v>20.136701471257918</v>
      </c>
      <c r="Q1081" s="1">
        <f>[1]Residential!M$10-[1]Residential!M$223</f>
        <v>15.318732039616975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26.978449485983887</v>
      </c>
      <c r="G1082" s="1">
        <f>[1]Residential!C$224</f>
        <v>25.931860870263737</v>
      </c>
      <c r="H1082" s="1">
        <f>[1]Residential!D$224</f>
        <v>25.612004654650107</v>
      </c>
      <c r="I1082" s="1">
        <f>[1]Residential!E$224</f>
        <v>25.829028809407419</v>
      </c>
      <c r="J1082" s="1">
        <f>[1]Residential!F$224</f>
        <v>25.859925143389493</v>
      </c>
      <c r="K1082" s="1">
        <f>[1]Residential!G$224</f>
        <v>25.888003004258234</v>
      </c>
      <c r="L1082" s="1">
        <f>[1]Residential!H$224</f>
        <v>25.57240782391807</v>
      </c>
      <c r="M1082" s="1">
        <f>[1]Residential!I$224</f>
        <v>25.52855556163464</v>
      </c>
      <c r="N1082" s="1">
        <f>[1]Residential!J$224</f>
        <v>25.807320698796644</v>
      </c>
      <c r="O1082" s="1">
        <f>[1]Residential!K$224</f>
        <v>25.131420647121114</v>
      </c>
      <c r="P1082" s="1">
        <f>[1]Residential!L$224</f>
        <v>25.64831584113276</v>
      </c>
      <c r="Q1082" s="1">
        <f>[1]Residential!M$224</f>
        <v>25.132909946303194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9.8846335807739241</v>
      </c>
      <c r="G1083" s="1">
        <f t="shared" ref="G1083:K1083" si="1292">SUM(G1084:G1085)</f>
        <v>10.60421434487567</v>
      </c>
      <c r="H1083" s="1">
        <f t="shared" si="1292"/>
        <v>11.059812155439502</v>
      </c>
      <c r="I1083" s="1">
        <f t="shared" si="1292"/>
        <v>12.726139874023003</v>
      </c>
      <c r="J1083" s="1">
        <f t="shared" si="1292"/>
        <v>15.372079562869986</v>
      </c>
      <c r="K1083" s="1">
        <f t="shared" si="1292"/>
        <v>18.162178927593398</v>
      </c>
      <c r="L1083" s="1">
        <f t="shared" ref="L1083:O1083" si="1293">SUM(L1084:L1085)</f>
        <v>17.661132886948405</v>
      </c>
      <c r="M1083" s="1">
        <f t="shared" si="1293"/>
        <v>17.726579919030758</v>
      </c>
      <c r="N1083" s="1">
        <f t="shared" si="1293"/>
        <v>19.501466247807983</v>
      </c>
      <c r="O1083" s="1">
        <f t="shared" si="1293"/>
        <v>21.792653030206846</v>
      </c>
      <c r="P1083" s="1">
        <f>SUM(P1084:P1085)</f>
        <v>19.509843036603332</v>
      </c>
      <c r="Q1083" s="1">
        <f>SUM(Q1084:Q1085)</f>
        <v>19.978042226000571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6.644719238875231</v>
      </c>
      <c r="G1084" s="1">
        <f>[1]Residential!C$231-G1058</f>
        <v>6.9687334083751313</v>
      </c>
      <c r="H1084" s="1">
        <f>[1]Residential!D$231-H1058</f>
        <v>5.979732902048462</v>
      </c>
      <c r="I1084" s="1">
        <f>[1]Residential!E$231-I1058</f>
        <v>4.4872645381212788</v>
      </c>
      <c r="J1084" s="1">
        <f>[1]Residential!F$231-J1058</f>
        <v>2.1105927240788858</v>
      </c>
      <c r="K1084" s="1">
        <f>[1]Residential!G$231-K1058</f>
        <v>1.3085237983641866</v>
      </c>
      <c r="L1084" s="1">
        <f>[1]Residential!H$231-L1058</f>
        <v>0.86601293060247797</v>
      </c>
      <c r="M1084" s="1">
        <f>[1]Residential!I$231-M1058</f>
        <v>1.0296626803267133</v>
      </c>
      <c r="N1084" s="1">
        <f>[1]Residential!J$231-N1058</f>
        <v>1.3700438795677448</v>
      </c>
      <c r="O1084" s="1">
        <f>[1]Residential!K$231-O1058</f>
        <v>1.8129535761366471</v>
      </c>
      <c r="P1084" s="1">
        <f>[1]Residential!L$231-P1058</f>
        <v>2.704160933325118</v>
      </c>
      <c r="Q1084" s="1">
        <f>[1]Residential!M$231-Q1058</f>
        <v>1.186003081259801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3.2399143418986931</v>
      </c>
      <c r="G1085" s="1">
        <f>[1]Residential!C$233-G1059</f>
        <v>3.6354809365005387</v>
      </c>
      <c r="H1085" s="1">
        <f>[1]Residential!D$233-H1059</f>
        <v>5.080079253391041</v>
      </c>
      <c r="I1085" s="1">
        <f>[1]Residential!E$233-I1059</f>
        <v>8.2388753359017244</v>
      </c>
      <c r="J1085" s="1">
        <f>[1]Residential!F$233-J1059</f>
        <v>13.2614868387911</v>
      </c>
      <c r="K1085" s="1">
        <f>[1]Residential!G$233-K1059</f>
        <v>16.85365512922921</v>
      </c>
      <c r="L1085" s="1">
        <f>[1]Residential!H$233-L1059</f>
        <v>16.795119956345928</v>
      </c>
      <c r="M1085" s="1">
        <f>[1]Residential!I$233-M1059</f>
        <v>16.696917238704046</v>
      </c>
      <c r="N1085" s="1">
        <f>[1]Residential!J$233-N1059</f>
        <v>18.131422368240237</v>
      </c>
      <c r="O1085" s="1">
        <f>[1]Residential!K$233-O1059</f>
        <v>19.9796994540702</v>
      </c>
      <c r="P1085" s="1">
        <f>[1]Residential!L$233-P1059</f>
        <v>16.805682103278215</v>
      </c>
      <c r="Q1085" s="1">
        <f>[1]Residential!M$233-Q1059</f>
        <v>18.79203914474077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6.9844805161410122</v>
      </c>
      <c r="G1086" s="1">
        <f t="shared" ref="G1086:O1086" si="1294">G1087</f>
        <v>5.9057015257894108</v>
      </c>
      <c r="H1086" s="1">
        <f t="shared" si="1294"/>
        <v>1.7261618711665108</v>
      </c>
      <c r="I1086" s="1">
        <f t="shared" si="1294"/>
        <v>0.50684426389241111</v>
      </c>
      <c r="J1086" s="1">
        <f t="shared" si="1294"/>
        <v>0.14895482134601501</v>
      </c>
      <c r="K1086" s="1">
        <f t="shared" si="1294"/>
        <v>2.9790022004059571E-3</v>
      </c>
      <c r="L1086" s="1">
        <f t="shared" si="1294"/>
        <v>2.6459619320937447E-3</v>
      </c>
      <c r="M1086" s="1">
        <f t="shared" si="1294"/>
        <v>9.3221662844068798E-4</v>
      </c>
      <c r="N1086" s="1">
        <f t="shared" si="1294"/>
        <v>2.9264364720018761E-3</v>
      </c>
      <c r="O1086" s="1">
        <f t="shared" si="1294"/>
        <v>2.8361047139170842E-3</v>
      </c>
      <c r="P1086" s="1">
        <f>P1087</f>
        <v>2.9206369145009826E-3</v>
      </c>
      <c r="Q1086" s="1">
        <f>Q1087</f>
        <v>2.8310773254448668E-3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6.9844805161410122</v>
      </c>
      <c r="G1087" s="1">
        <f>[1]Residential!C$234-G1061</f>
        <v>5.9057015257894108</v>
      </c>
      <c r="H1087" s="1">
        <f>[1]Residential!D$234-H1061</f>
        <v>1.7261618711665108</v>
      </c>
      <c r="I1087" s="1">
        <f>[1]Residential!E$234-I1061</f>
        <v>0.50684426389241111</v>
      </c>
      <c r="J1087" s="1">
        <f>[1]Residential!F$234-J1061</f>
        <v>0.14895482134601501</v>
      </c>
      <c r="K1087" s="1">
        <f>[1]Residential!G$234-K1061</f>
        <v>2.9790022004059571E-3</v>
      </c>
      <c r="L1087" s="1">
        <f>[1]Residential!H$234-L1061</f>
        <v>2.6459619320937447E-3</v>
      </c>
      <c r="M1087" s="1">
        <f>[1]Residential!I$234-M1061</f>
        <v>9.3221662844068798E-4</v>
      </c>
      <c r="N1087" s="1">
        <f>[1]Residential!J$234-N1061</f>
        <v>2.9264364720018761E-3</v>
      </c>
      <c r="O1087" s="1">
        <f>[1]Residential!K$234-O1061</f>
        <v>2.8361047139170842E-3</v>
      </c>
      <c r="P1087" s="1">
        <f>[1]Residential!L$234-P1061</f>
        <v>2.9206369145009826E-3</v>
      </c>
      <c r="Q1087" s="1">
        <f>[1]Residential!M$234-Q1061</f>
        <v>2.8310773254448668E-3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6.3804735373145292</v>
      </c>
      <c r="G1088" s="1">
        <f t="shared" ref="G1088:K1088" si="1295">SUM(G1089:G1090)</f>
        <v>5.1796577664633929</v>
      </c>
      <c r="H1088" s="1">
        <f t="shared" si="1295"/>
        <v>9.342051583619865</v>
      </c>
      <c r="I1088" s="1">
        <f t="shared" si="1295"/>
        <v>9.4617112101069036</v>
      </c>
      <c r="J1088" s="1">
        <f t="shared" si="1295"/>
        <v>7.5804220130307813</v>
      </c>
      <c r="K1088" s="1">
        <f t="shared" si="1295"/>
        <v>3.6189341373152621</v>
      </c>
      <c r="L1088" s="1">
        <f t="shared" ref="L1088:O1088" si="1296">SUM(L1089:L1090)</f>
        <v>3.1383754638190009</v>
      </c>
      <c r="M1088" s="1">
        <f t="shared" si="1296"/>
        <v>1.7492306926766146</v>
      </c>
      <c r="N1088" s="1">
        <f t="shared" si="1296"/>
        <v>1.5731527139133981</v>
      </c>
      <c r="O1088" s="1">
        <f t="shared" si="1296"/>
        <v>1.5104778377493844</v>
      </c>
      <c r="P1088" s="1">
        <f>SUM(P1089:P1090)</f>
        <v>1.5103887676154755</v>
      </c>
      <c r="Q1088" s="1">
        <f>SUM(Q1089:Q1090)</f>
        <v>1.355726760150056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6.3804735373145292</v>
      </c>
      <c r="G1089" s="1">
        <f>[1]Residential!C$235-G1063</f>
        <v>5.1796577664633929</v>
      </c>
      <c r="H1089" s="1">
        <f>[1]Residential!D$235-H1063</f>
        <v>9.3288073079577956</v>
      </c>
      <c r="I1089" s="1">
        <f>[1]Residential!E$235-I1063</f>
        <v>9.4459136743930046</v>
      </c>
      <c r="J1089" s="1">
        <f>[1]Residential!F$235-J1063</f>
        <v>6.7673623811965271</v>
      </c>
      <c r="K1089" s="1">
        <f>[1]Residential!G$235-K1063</f>
        <v>2.8225339975442587</v>
      </c>
      <c r="L1089" s="1">
        <f>[1]Residential!H$235-L1063</f>
        <v>1.7811437200561304</v>
      </c>
      <c r="M1089" s="1">
        <f>[1]Residential!I$235-M1063</f>
        <v>1.0644208604041498</v>
      </c>
      <c r="N1089" s="1">
        <f>[1]Residential!J$235-N1063</f>
        <v>0.8849835130715169</v>
      </c>
      <c r="O1089" s="1">
        <f>[1]Residential!K$235-O1063</f>
        <v>0.82278281917398388</v>
      </c>
      <c r="P1089" s="1">
        <f>[1]Residential!L$235-P1063</f>
        <v>0.82276696781115799</v>
      </c>
      <c r="Q1089" s="1">
        <f>[1]Residential!M$235-Q1063</f>
        <v>0.66830643625849806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1.3244275662070037E-2</v>
      </c>
      <c r="I1090" s="1">
        <f>[1]Residential!E$236-I1064</f>
        <v>1.5797535713899469E-2</v>
      </c>
      <c r="J1090" s="1">
        <f>[1]Residential!F$236-J1064</f>
        <v>0.81305963183425423</v>
      </c>
      <c r="K1090" s="1">
        <f>[1]Residential!G$236-K1064</f>
        <v>0.79640013977100343</v>
      </c>
      <c r="L1090" s="1">
        <f>[1]Residential!H$236-L1064</f>
        <v>1.3572317437628705</v>
      </c>
      <c r="M1090" s="1">
        <f>[1]Residential!I$236-M1064</f>
        <v>0.68480983227246472</v>
      </c>
      <c r="N1090" s="1">
        <f>[1]Residential!J$236-N1064</f>
        <v>0.68816920084188116</v>
      </c>
      <c r="O1090" s="1">
        <f>[1]Residential!K$236-O1064</f>
        <v>0.6876950185754005</v>
      </c>
      <c r="P1090" s="1">
        <f>[1]Residential!L$236-P1064</f>
        <v>0.68762179980431748</v>
      </c>
      <c r="Q1090" s="1">
        <f>[1]Residential!M$236-Q1064</f>
        <v>0.68742032389155794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1.3170630376083126</v>
      </c>
      <c r="G1093" s="1">
        <f t="shared" ref="G1093:K1093" si="1297">SUM(G1094,G1098)</f>
        <v>1.4634005844681512</v>
      </c>
      <c r="H1093" s="1">
        <f t="shared" si="1297"/>
        <v>1.3925746616496797</v>
      </c>
      <c r="I1093" s="1">
        <f t="shared" si="1297"/>
        <v>1.0231610406010332</v>
      </c>
      <c r="J1093" s="1">
        <f t="shared" si="1297"/>
        <v>1.2330520906788167</v>
      </c>
      <c r="K1093" s="1">
        <f t="shared" si="1297"/>
        <v>1.3205911683399358</v>
      </c>
      <c r="L1093" s="1">
        <f t="shared" ref="L1093:O1093" si="1298">SUM(L1094,L1098)</f>
        <v>1.3113092277929312</v>
      </c>
      <c r="M1093" s="1">
        <f t="shared" si="1298"/>
        <v>1.3600365751121675</v>
      </c>
      <c r="N1093" s="1">
        <f t="shared" si="1298"/>
        <v>1.3490630807459301</v>
      </c>
      <c r="O1093" s="1">
        <f t="shared" si="1298"/>
        <v>1.2205630942333436</v>
      </c>
      <c r="P1093" s="1">
        <f>SUM(P1094,P1098)</f>
        <v>1.414342411672241</v>
      </c>
      <c r="Q1093" s="1">
        <f>SUM(Q1094,Q1098)</f>
        <v>1.1969350373569101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2.2305629838736629E-2</v>
      </c>
      <c r="G1094" s="1">
        <f>[1]Residential!C$238-G1068</f>
        <v>1.3089498133443747E-3</v>
      </c>
      <c r="H1094" s="1">
        <f>[1]Residential!D$238-H1068</f>
        <v>6.1528562443067147E-2</v>
      </c>
      <c r="I1094" s="1">
        <f>[1]Residential!E$238-I1068</f>
        <v>6.3921300450687557E-2</v>
      </c>
      <c r="J1094" s="1">
        <f>[1]Residential!F$238-J1068</f>
        <v>6.7218130710271828E-2</v>
      </c>
      <c r="K1094" s="1">
        <f>[1]Residential!G$238-K1068</f>
        <v>6.7660902007818491E-2</v>
      </c>
      <c r="L1094" s="1">
        <f>[1]Residential!H$238-L1068</f>
        <v>6.7656812289671853E-2</v>
      </c>
      <c r="M1094" s="1">
        <f>[1]Residential!I$238-M1068</f>
        <v>0.10844542877855257</v>
      </c>
      <c r="N1094" s="1">
        <f>[1]Residential!J$238-N1068</f>
        <v>0.11588815852664147</v>
      </c>
      <c r="O1094" s="1">
        <f>[1]Residential!K$238-O1068</f>
        <v>0.11591153754768901</v>
      </c>
      <c r="P1094" s="1">
        <f>[1]Residential!L$238-P1068</f>
        <v>0.11548363307172615</v>
      </c>
      <c r="Q1094" s="1">
        <f>[1]Residential!M$238-Q1068</f>
        <v>0.118030283523608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2.2305629838736629E-2</v>
      </c>
      <c r="G1095" s="1">
        <f t="shared" ref="G1095:K1097" si="1299">IFERROR(G$1094/G$1043,0)*G1044</f>
        <v>1.3089498133443747E-3</v>
      </c>
      <c r="H1095" s="1">
        <f t="shared" si="1299"/>
        <v>6.1528562443067154E-2</v>
      </c>
      <c r="I1095" s="1">
        <f t="shared" si="1299"/>
        <v>5.9213106824045889E-2</v>
      </c>
      <c r="J1095" s="1">
        <f t="shared" si="1299"/>
        <v>5.6740414736585705E-2</v>
      </c>
      <c r="K1095" s="1">
        <f t="shared" si="1299"/>
        <v>2.7019737505417321E-2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2.1959045325734963E-2</v>
      </c>
      <c r="O1095" s="1">
        <f t="shared" si="1300"/>
        <v>5.2015752224323628E-2</v>
      </c>
      <c r="P1095" s="1">
        <f t="shared" ref="P1095:Q1097" si="1301">IFERROR(P$1094/P$1043,0)*P1044</f>
        <v>6.8341593898423161E-2</v>
      </c>
      <c r="Q1095" s="1">
        <f t="shared" si="1301"/>
        <v>8.7277297403630577E-2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4.7081936266416711E-3</v>
      </c>
      <c r="J1097" s="1">
        <f t="shared" si="1299"/>
        <v>1.0477715973686123E-2</v>
      </c>
      <c r="K1097" s="1">
        <f t="shared" si="1299"/>
        <v>4.0641164502401177E-2</v>
      </c>
      <c r="L1097" s="1">
        <f t="shared" ref="L1097:O1097" si="1303">IFERROR(L$1094/L$1043,0)*L1046</f>
        <v>6.7656812289671853E-2</v>
      </c>
      <c r="M1097" s="1">
        <f t="shared" si="1303"/>
        <v>0.10844542877855258</v>
      </c>
      <c r="N1097" s="1">
        <f t="shared" si="1303"/>
        <v>9.3929113200906508E-2</v>
      </c>
      <c r="O1097" s="1">
        <f t="shared" si="1303"/>
        <v>6.3895785323365387E-2</v>
      </c>
      <c r="P1097" s="1">
        <f t="shared" si="1301"/>
        <v>4.714203917330298E-2</v>
      </c>
      <c r="Q1097" s="1">
        <f t="shared" si="1301"/>
        <v>3.0752986119977423E-2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1.294757407769576</v>
      </c>
      <c r="G1098" s="1">
        <f>[1]Residential!C$239-G1072</f>
        <v>1.462091634654807</v>
      </c>
      <c r="H1098" s="1">
        <f>[1]Residential!D$239-H1072</f>
        <v>1.3310460992066124</v>
      </c>
      <c r="I1098" s="1">
        <f>[1]Residential!E$239-I1072</f>
        <v>0.95923974015034563</v>
      </c>
      <c r="J1098" s="1">
        <f>[1]Residential!F$239-J1072</f>
        <v>1.1658339599685448</v>
      </c>
      <c r="K1098" s="1">
        <f>[1]Residential!G$239-K1072</f>
        <v>1.2529302663321173</v>
      </c>
      <c r="L1098" s="1">
        <f>[1]Residential!H$239-L1072</f>
        <v>1.2436524155032593</v>
      </c>
      <c r="M1098" s="1">
        <f>[1]Residential!I$239-M1072</f>
        <v>1.2515911463336149</v>
      </c>
      <c r="N1098" s="1">
        <f>[1]Residential!J$239-N1072</f>
        <v>1.2331749222192885</v>
      </c>
      <c r="O1098" s="1">
        <f>[1]Residential!K$239-O1072</f>
        <v>1.1046515566856545</v>
      </c>
      <c r="P1098" s="1">
        <f>[1]Residential!L$239-P1072</f>
        <v>1.2988587786005148</v>
      </c>
      <c r="Q1098" s="1">
        <f>[1]Residential!M$239-Q1072</f>
        <v>1.0789047538333021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0.52049449824693284</v>
      </c>
      <c r="G1099" s="1">
        <f t="shared" ref="G1099:O1099" si="1304">G1100</f>
        <v>0.59726524545721915</v>
      </c>
      <c r="H1099" s="1">
        <f t="shared" si="1304"/>
        <v>0.37762001916682486</v>
      </c>
      <c r="I1099" s="1">
        <f t="shared" si="1304"/>
        <v>0.31200502417843534</v>
      </c>
      <c r="J1099" s="1">
        <f t="shared" si="1304"/>
        <v>0.24670122949406537</v>
      </c>
      <c r="K1099" s="1">
        <f t="shared" si="1304"/>
        <v>0.218826364669372</v>
      </c>
      <c r="L1099" s="1">
        <f t="shared" si="1304"/>
        <v>0.2181912139046327</v>
      </c>
      <c r="M1099" s="1">
        <f t="shared" si="1304"/>
        <v>0.26671686743931655</v>
      </c>
      <c r="N1099" s="1">
        <f t="shared" si="1304"/>
        <v>0.18241448515727487</v>
      </c>
      <c r="O1099" s="1">
        <f t="shared" si="1304"/>
        <v>0.16533784147345187</v>
      </c>
      <c r="P1099" s="1">
        <f>P1100</f>
        <v>0.12027991809645844</v>
      </c>
      <c r="Q1099" s="1">
        <f>Q1100</f>
        <v>0.10013045163099843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0.52049449824693284</v>
      </c>
      <c r="G1100" s="1">
        <f>[1]Residential!C$240-G1074</f>
        <v>0.59726524545721915</v>
      </c>
      <c r="H1100" s="1">
        <f>[1]Residential!D$240-H1074</f>
        <v>0.37762001916682486</v>
      </c>
      <c r="I1100" s="1">
        <f>[1]Residential!E$240-I1074</f>
        <v>0.31200502417843534</v>
      </c>
      <c r="J1100" s="1">
        <f>[1]Residential!F$240-J1074</f>
        <v>0.24670122949406537</v>
      </c>
      <c r="K1100" s="1">
        <f>[1]Residential!G$240-K1074</f>
        <v>0.218826364669372</v>
      </c>
      <c r="L1100" s="1">
        <f>[1]Residential!H$240-L1074</f>
        <v>0.2181912139046327</v>
      </c>
      <c r="M1100" s="1">
        <f>[1]Residential!I$240-M1074</f>
        <v>0.26671686743931655</v>
      </c>
      <c r="N1100" s="1">
        <f>[1]Residential!J$240-N1074</f>
        <v>0.18241448515727487</v>
      </c>
      <c r="O1100" s="1">
        <f>[1]Residential!K$240-O1074</f>
        <v>0.16533784147345187</v>
      </c>
      <c r="P1100" s="1">
        <f>[1]Residential!L$240-P1074</f>
        <v>0.12027991809645844</v>
      </c>
      <c r="Q1100" s="1">
        <f>[1]Residential!M$240-Q1074</f>
        <v>0.10013045163099843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0.16981629123931707</v>
      </c>
      <c r="G1101" s="1">
        <f t="shared" ref="G1101" si="1305">G1102</f>
        <v>0.19486098503987481</v>
      </c>
      <c r="H1101" s="1">
        <f t="shared" ref="H1101" si="1306">H1102</f>
        <v>0.12892758329113096</v>
      </c>
      <c r="I1101" s="1">
        <f t="shared" ref="I1101" si="1307">I1102</f>
        <v>0.13450629153262517</v>
      </c>
      <c r="J1101" s="1">
        <f t="shared" ref="J1101" si="1308">J1102</f>
        <v>0.13936374802039841</v>
      </c>
      <c r="K1101" s="1">
        <f t="shared" ref="K1101:O1101" si="1309">K1102</f>
        <v>0.14319929809990928</v>
      </c>
      <c r="L1101" s="1">
        <f t="shared" si="1309"/>
        <v>0.14637247743916548</v>
      </c>
      <c r="M1101" s="1">
        <f t="shared" si="1309"/>
        <v>0.14929798059896404</v>
      </c>
      <c r="N1101" s="1">
        <f t="shared" si="1309"/>
        <v>0.15142946413258551</v>
      </c>
      <c r="O1101" s="1">
        <f t="shared" si="1309"/>
        <v>0.15394312189316173</v>
      </c>
      <c r="P1101" s="1">
        <f>P1102</f>
        <v>0.15389264539861225</v>
      </c>
      <c r="Q1101" s="1">
        <f>Q1102</f>
        <v>0.15393694215165743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0.16981629123931707</v>
      </c>
      <c r="G1102" s="1">
        <f>[1]Residential!C$241-G1076</f>
        <v>0.19486098503987481</v>
      </c>
      <c r="H1102" s="1">
        <f>[1]Residential!D$241-H1076</f>
        <v>0.12892758329113096</v>
      </c>
      <c r="I1102" s="1">
        <f>[1]Residential!E$241-I1076</f>
        <v>0.13450629153262517</v>
      </c>
      <c r="J1102" s="1">
        <f>[1]Residential!F$241-J1076</f>
        <v>0.13936374802039841</v>
      </c>
      <c r="K1102" s="1">
        <f>[1]Residential!G$241-K1076</f>
        <v>0.14319929809990928</v>
      </c>
      <c r="L1102" s="1">
        <f>[1]Residential!H$241-L1076</f>
        <v>0.14637247743916548</v>
      </c>
      <c r="M1102" s="1">
        <f>[1]Residential!I$241-M1076</f>
        <v>0.14929798059896404</v>
      </c>
      <c r="N1102" s="1">
        <f>[1]Residential!J$241-N1076</f>
        <v>0.15142946413258551</v>
      </c>
      <c r="O1102" s="1">
        <f>[1]Residential!K$241-O1076</f>
        <v>0.15394312189316173</v>
      </c>
      <c r="P1102" s="1">
        <f>[1]Residential!L$241-P1076</f>
        <v>0.15389264539861225</v>
      </c>
      <c r="Q1102" s="1">
        <f>[1]Residential!M$241-Q1076</f>
        <v>0.15393694215165743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1.9867604181700136</v>
      </c>
      <c r="H1103" s="1">
        <f t="shared" ref="H1103" si="1311">H1104</f>
        <v>1.5848567803165874</v>
      </c>
      <c r="I1103" s="1">
        <f t="shared" ref="I1103" si="1312">I1104</f>
        <v>1.6646611050730038</v>
      </c>
      <c r="J1103" s="1">
        <f t="shared" ref="J1103" si="1313">J1104</f>
        <v>1.1393516779494262</v>
      </c>
      <c r="K1103" s="1">
        <f t="shared" ref="K1103:O1103" si="1314">K1104</f>
        <v>2.4212941060399591</v>
      </c>
      <c r="L1103" s="1">
        <f t="shared" si="1314"/>
        <v>3.094380592081845</v>
      </c>
      <c r="M1103" s="1">
        <f t="shared" si="1314"/>
        <v>4.2757613101483738</v>
      </c>
      <c r="N1103" s="1">
        <f t="shared" si="1314"/>
        <v>3.0468682705674741</v>
      </c>
      <c r="O1103" s="1">
        <f t="shared" si="1314"/>
        <v>0.28560961685101571</v>
      </c>
      <c r="P1103" s="1">
        <f>P1104</f>
        <v>2.9366484248321436</v>
      </c>
      <c r="Q1103" s="1">
        <f>Q1104</f>
        <v>2.3453074516875567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1.9867604181700136</v>
      </c>
      <c r="H1104" s="1">
        <f>[1]Residential!D$242-H1078</f>
        <v>1.5848567803165874</v>
      </c>
      <c r="I1104" s="1">
        <f>[1]Residential!E$242-I1078</f>
        <v>1.6646611050730038</v>
      </c>
      <c r="J1104" s="1">
        <f>[1]Residential!F$242-J1078</f>
        <v>1.1393516779494262</v>
      </c>
      <c r="K1104" s="1">
        <f>[1]Residential!G$242-K1078</f>
        <v>2.4212941060399591</v>
      </c>
      <c r="L1104" s="1">
        <f>[1]Residential!H$242-L1078</f>
        <v>3.094380592081845</v>
      </c>
      <c r="M1104" s="1">
        <f>[1]Residential!I$242-M1078</f>
        <v>4.2757613101483738</v>
      </c>
      <c r="N1104" s="1">
        <f>[1]Residential!J$242-N1078</f>
        <v>3.0468682705674741</v>
      </c>
      <c r="O1104" s="1">
        <f>[1]Residential!K$242-O1078</f>
        <v>0.28560961685101571</v>
      </c>
      <c r="P1104" s="1">
        <f>[1]Residential!L$242-P1078</f>
        <v>2.9366484248321436</v>
      </c>
      <c r="Q1104" s="1">
        <f>[1]Residential!M$242-Q1078</f>
        <v>2.3453074516875567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0.95000000000000051</v>
      </c>
      <c r="G1109" s="4">
        <f t="shared" ref="G1109:K1110" si="1322">IFERROR(G1058/G975,"-")</f>
        <v>0.95000000000000051</v>
      </c>
      <c r="H1109" s="4">
        <f t="shared" si="1322"/>
        <v>0.94999999999999951</v>
      </c>
      <c r="I1109" s="4">
        <f t="shared" si="1322"/>
        <v>0.94999999999999962</v>
      </c>
      <c r="J1109" s="4">
        <f t="shared" si="1322"/>
        <v>0.95000000000000029</v>
      </c>
      <c r="K1109" s="4">
        <f t="shared" si="1322"/>
        <v>0.94999999999999907</v>
      </c>
      <c r="L1109" s="4">
        <f t="shared" ref="L1109:O1109" si="1323">IFERROR(L1058/L975,"-")</f>
        <v>0.94999999999999929</v>
      </c>
      <c r="M1109" s="4">
        <f t="shared" si="1323"/>
        <v>0.95000000000000018</v>
      </c>
      <c r="N1109" s="4">
        <f t="shared" si="1323"/>
        <v>0.9500000000000004</v>
      </c>
      <c r="O1109" s="4">
        <f t="shared" si="1323"/>
        <v>0.94999999999999962</v>
      </c>
      <c r="P1109" s="4">
        <f>IFERROR(P1058/P975,"-")</f>
        <v>0.9500000000000004</v>
      </c>
      <c r="Q1109" s="4">
        <f>IFERROR(Q1058/Q975,"-")</f>
        <v>0.95000000000000007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3.2000000490011078</v>
      </c>
      <c r="G1110" s="4">
        <f t="shared" si="1322"/>
        <v>3.2533333751465738</v>
      </c>
      <c r="H1110" s="4">
        <f t="shared" si="1322"/>
        <v>3.3333333333333357</v>
      </c>
      <c r="I1110" s="4">
        <f t="shared" si="1322"/>
        <v>3.4666666666666677</v>
      </c>
      <c r="J1110" s="4">
        <f t="shared" si="1322"/>
        <v>3.5833333333333348</v>
      </c>
      <c r="K1110" s="4">
        <f t="shared" si="1322"/>
        <v>3.6999999999999984</v>
      </c>
      <c r="L1110" s="4">
        <f t="shared" ref="L1110:O1110" si="1324">IFERROR(L1059/L976,"-")</f>
        <v>3.8000000000000016</v>
      </c>
      <c r="M1110" s="4">
        <f t="shared" si="1324"/>
        <v>3.8999999999999986</v>
      </c>
      <c r="N1110" s="4">
        <f t="shared" si="1324"/>
        <v>3.9000000000000012</v>
      </c>
      <c r="O1110" s="4">
        <f t="shared" si="1324"/>
        <v>3.8999999999999995</v>
      </c>
      <c r="P1110" s="4">
        <f>IFERROR(P1059/P976,"-")</f>
        <v>3.9000000000000004</v>
      </c>
      <c r="Q1110" s="4">
        <f>IFERROR(Q1059/Q976,"-")</f>
        <v>3.8999999999999986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0.89583333333333359</v>
      </c>
      <c r="G1111" s="4">
        <f t="shared" ref="G1111:K1111" si="1325">IFERROR(G1061/G985,"-")</f>
        <v>0.89583333333333415</v>
      </c>
      <c r="H1111" s="4">
        <f t="shared" si="1325"/>
        <v>0.89583333333333381</v>
      </c>
      <c r="I1111" s="4">
        <f t="shared" si="1325"/>
        <v>0.89583333333333437</v>
      </c>
      <c r="J1111" s="4">
        <f t="shared" si="1325"/>
        <v>0.8958333333333347</v>
      </c>
      <c r="K1111" s="4">
        <f t="shared" si="1325"/>
        <v>0.89583333333333437</v>
      </c>
      <c r="L1111" s="4">
        <f t="shared" ref="L1111:O1111" si="1326">IFERROR(L1061/L985,"-")</f>
        <v>0.8958333333333337</v>
      </c>
      <c r="M1111" s="4">
        <f t="shared" si="1326"/>
        <v>0.89583333333333437</v>
      </c>
      <c r="N1111" s="4">
        <f t="shared" si="1326"/>
        <v>0.89583333333333381</v>
      </c>
      <c r="O1111" s="4">
        <f t="shared" si="1326"/>
        <v>0.89583333333333426</v>
      </c>
      <c r="P1111" s="4">
        <f>IFERROR(P1061/P985,"-")</f>
        <v>0.8958333333333337</v>
      </c>
      <c r="Q1111" s="4">
        <f>IFERROR(Q1061/Q985,"-")</f>
        <v>0.89583333333333415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</v>
      </c>
      <c r="G1112" s="4">
        <f t="shared" ref="G1112:K1112" si="1327">IFERROR(G1063/G998,"-")</f>
        <v>0.95000000000000007</v>
      </c>
      <c r="H1112" s="4">
        <f t="shared" si="1327"/>
        <v>0.94999999999999973</v>
      </c>
      <c r="I1112" s="4">
        <f t="shared" si="1327"/>
        <v>0.94999999999999984</v>
      </c>
      <c r="J1112" s="4">
        <f t="shared" si="1327"/>
        <v>0.95000000000000029</v>
      </c>
      <c r="K1112" s="4">
        <f t="shared" si="1327"/>
        <v>0.95000000000000051</v>
      </c>
      <c r="L1112" s="4">
        <f t="shared" ref="L1112:O1112" si="1328">IFERROR(L1063/L998,"-")</f>
        <v>0.94999999999999973</v>
      </c>
      <c r="M1112" s="4">
        <f t="shared" si="1328"/>
        <v>0.95</v>
      </c>
      <c r="N1112" s="4">
        <f t="shared" si="1328"/>
        <v>0.9500000000000004</v>
      </c>
      <c r="O1112" s="4">
        <f t="shared" si="1328"/>
        <v>0.95000000000000062</v>
      </c>
      <c r="P1112" s="4">
        <f>IFERROR(P1063/P998,"-")</f>
        <v>0.94999999999999973</v>
      </c>
      <c r="Q1112" s="4">
        <f>IFERROR(Q1063/Q998,"-")</f>
        <v>0.95000000000000051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1.9999999999999991</v>
      </c>
      <c r="I1113" s="4">
        <f t="shared" si="1329"/>
        <v>2.0800000000000005</v>
      </c>
      <c r="J1113" s="4">
        <f t="shared" si="1329"/>
        <v>2.149999999999999</v>
      </c>
      <c r="K1113" s="4">
        <f t="shared" si="1329"/>
        <v>2.2200000000000011</v>
      </c>
      <c r="L1113" s="4">
        <f t="shared" ref="L1113:O1113" si="1330">IFERROR(L1064/L999,"-")</f>
        <v>2.2799999999999985</v>
      </c>
      <c r="M1113" s="4">
        <f t="shared" si="1330"/>
        <v>2.3400000000000016</v>
      </c>
      <c r="N1113" s="4">
        <f t="shared" si="1330"/>
        <v>2.34</v>
      </c>
      <c r="O1113" s="4">
        <f t="shared" si="1330"/>
        <v>2.34</v>
      </c>
      <c r="P1113" s="4">
        <f>IFERROR(P1064/P999,"-")</f>
        <v>2.3399999999999976</v>
      </c>
      <c r="Q1113" s="4">
        <f>IFERROR(Q1064/Q999,"-")</f>
        <v>2.3400000000000021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0.71999999999999975</v>
      </c>
      <c r="G1114" s="4">
        <f t="shared" ref="G1114:K1114" si="1331">IFERROR(G1066/G1017,"-")</f>
        <v>0.72000000000000097</v>
      </c>
      <c r="H1114" s="4">
        <f t="shared" si="1331"/>
        <v>0.72000000000000031</v>
      </c>
      <c r="I1114" s="4">
        <f t="shared" si="1331"/>
        <v>0.71999999999999931</v>
      </c>
      <c r="J1114" s="4">
        <f t="shared" si="1331"/>
        <v>0.7199999999999992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0.71999999999999975</v>
      </c>
      <c r="G1119" s="4">
        <f t="shared" ref="G1119:K1119" si="1333">IFERROR(G1074/G1022,"-")</f>
        <v>0.71999999999999953</v>
      </c>
      <c r="H1119" s="4">
        <f t="shared" si="1333"/>
        <v>0.72000000000000008</v>
      </c>
      <c r="I1119" s="4">
        <f t="shared" si="1333"/>
        <v>0.72000000000000042</v>
      </c>
      <c r="J1119" s="4">
        <f t="shared" si="1333"/>
        <v>0.72000000000000042</v>
      </c>
      <c r="K1119" s="4">
        <f t="shared" si="1333"/>
        <v>0.71999999999999986</v>
      </c>
      <c r="L1119" s="4">
        <f t="shared" ref="L1119:O1119" si="1334">IFERROR(L1074/L1022,"-")</f>
        <v>0.72000000000000042</v>
      </c>
      <c r="M1119" s="4">
        <f t="shared" si="1334"/>
        <v>0.71999999999999975</v>
      </c>
      <c r="N1119" s="4">
        <f t="shared" si="1334"/>
        <v>0.7200000000000002</v>
      </c>
      <c r="O1119" s="4">
        <f t="shared" si="1334"/>
        <v>0.72000000000000064</v>
      </c>
      <c r="P1119" s="4">
        <f>IFERROR(P1074/P1022,"-")</f>
        <v>0.72000000000000064</v>
      </c>
      <c r="Q1119" s="4">
        <f>IFERROR(Q1074/Q1022,"-")</f>
        <v>0.71999999999999975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0.89999999999999958</v>
      </c>
      <c r="G1120" s="4">
        <f t="shared" ref="G1120:K1120" si="1335">IFERROR(G1076/G1027,"-")</f>
        <v>0.89999999999999969</v>
      </c>
      <c r="H1120" s="4">
        <f t="shared" si="1335"/>
        <v>0.90000000000000013</v>
      </c>
      <c r="I1120" s="4">
        <f t="shared" si="1335"/>
        <v>0.8999999999999998</v>
      </c>
      <c r="J1120" s="4">
        <f t="shared" si="1335"/>
        <v>0.89999999999999947</v>
      </c>
      <c r="K1120" s="4">
        <f t="shared" si="1335"/>
        <v>0.89999999999999925</v>
      </c>
      <c r="L1120" s="4">
        <f t="shared" ref="L1120:O1120" si="1336">IFERROR(L1076/L1027,"-")</f>
        <v>0.89999999999999947</v>
      </c>
      <c r="M1120" s="4">
        <f t="shared" si="1336"/>
        <v>0.90000000000000024</v>
      </c>
      <c r="N1120" s="4">
        <f t="shared" si="1336"/>
        <v>0.90000000000000036</v>
      </c>
      <c r="O1120" s="4">
        <f t="shared" si="1336"/>
        <v>0.90000000000000024</v>
      </c>
      <c r="P1120" s="4">
        <f>IFERROR(P1076/P1027,"-")</f>
        <v>0.90000000000000013</v>
      </c>
      <c r="Q1120" s="4">
        <f>IFERROR(Q1076/Q1027,"-")</f>
        <v>0.90000000000000047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0.79</v>
      </c>
      <c r="G1123" s="4">
        <f t="shared" ref="G1123:K1124" si="1339">IFERROR(G1084/G978,"-")</f>
        <v>0.79200000000000048</v>
      </c>
      <c r="H1123" s="4">
        <f t="shared" si="1339"/>
        <v>0.79500000000000082</v>
      </c>
      <c r="I1123" s="4">
        <f t="shared" si="1339"/>
        <v>0.8</v>
      </c>
      <c r="J1123" s="4">
        <f t="shared" si="1339"/>
        <v>0.8050000000000006</v>
      </c>
      <c r="K1123" s="4">
        <f t="shared" si="1339"/>
        <v>0.81</v>
      </c>
      <c r="L1123" s="4">
        <f t="shared" ref="L1123:O1123" si="1340">IFERROR(L1084/L978,"-")</f>
        <v>0.81499999999999972</v>
      </c>
      <c r="M1123" s="4">
        <f t="shared" si="1340"/>
        <v>0.81999999999999906</v>
      </c>
      <c r="N1123" s="4">
        <f t="shared" si="1340"/>
        <v>0.81999999999999984</v>
      </c>
      <c r="O1123" s="4">
        <f t="shared" si="1340"/>
        <v>0.81999999999999895</v>
      </c>
      <c r="P1123" s="4">
        <f>IFERROR(P1084/P978,"-")</f>
        <v>0.8200000000000004</v>
      </c>
      <c r="Q1123" s="4">
        <f>IFERROR(Q1084/Q978,"-")</f>
        <v>0.82000000000000017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2.8199999999999945</v>
      </c>
      <c r="G1124" s="4">
        <f t="shared" si="1339"/>
        <v>2.8260000000000027</v>
      </c>
      <c r="H1124" s="4">
        <f t="shared" si="1339"/>
        <v>2.8349999999999986</v>
      </c>
      <c r="I1124" s="4">
        <f t="shared" si="1339"/>
        <v>2.8499999999999996</v>
      </c>
      <c r="J1124" s="4">
        <f t="shared" si="1339"/>
        <v>2.9299999999999971</v>
      </c>
      <c r="K1124" s="4">
        <f t="shared" si="1339"/>
        <v>3.0099999999999989</v>
      </c>
      <c r="L1124" s="4">
        <f t="shared" ref="L1124:O1124" si="1341">IFERROR(L1085/L979,"-")</f>
        <v>3.0650000000000017</v>
      </c>
      <c r="M1124" s="4">
        <f t="shared" si="1341"/>
        <v>3.1199999999999974</v>
      </c>
      <c r="N1124" s="4">
        <f t="shared" si="1341"/>
        <v>3.1200000000000006</v>
      </c>
      <c r="O1124" s="4">
        <f t="shared" si="1341"/>
        <v>3.1200000000000037</v>
      </c>
      <c r="P1124" s="4">
        <f>IFERROR(P1085/P979,"-")</f>
        <v>3.1200000000000041</v>
      </c>
      <c r="Q1124" s="4">
        <f>IFERROR(Q1085/Q979,"-")</f>
        <v>3.120000000000001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0.70833333333333315</v>
      </c>
      <c r="G1125" s="4">
        <f t="shared" ref="G1125:K1125" si="1342">IFERROR(G1087/G991,"-")</f>
        <v>0.71458333333333257</v>
      </c>
      <c r="H1125" s="4">
        <f t="shared" si="1342"/>
        <v>0.7239583333333327</v>
      </c>
      <c r="I1125" s="4">
        <f t="shared" si="1342"/>
        <v>0.73958333333333115</v>
      </c>
      <c r="J1125" s="4">
        <f t="shared" si="1342"/>
        <v>0.74739583333333659</v>
      </c>
      <c r="K1125" s="4">
        <f t="shared" si="1342"/>
        <v>0.75520833333333381</v>
      </c>
      <c r="L1125" s="4">
        <f t="shared" ref="L1125:O1125" si="1343">IFERROR(L1087/L991,"-")</f>
        <v>0.75520833333333237</v>
      </c>
      <c r="M1125" s="4">
        <f t="shared" si="1343"/>
        <v>0.75520833333333404</v>
      </c>
      <c r="N1125" s="4">
        <f t="shared" si="1343"/>
        <v>0.75520833333333293</v>
      </c>
      <c r="O1125" s="4">
        <f t="shared" si="1343"/>
        <v>0.75520833333333404</v>
      </c>
      <c r="P1125" s="4">
        <f>IFERROR(P1087/P991,"-")</f>
        <v>0.75520833333333337</v>
      </c>
      <c r="Q1125" s="4">
        <f>IFERROR(Q1087/Q991,"-")</f>
        <v>0.75520833333333237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0.74999999999999933</v>
      </c>
      <c r="G1126" s="4">
        <f t="shared" ref="G1126:K1126" si="1344">IFERROR(G1089/G1007,"-")</f>
        <v>0.75400000000000056</v>
      </c>
      <c r="H1126" s="4">
        <f t="shared" si="1344"/>
        <v>0.75999999999999934</v>
      </c>
      <c r="I1126" s="4">
        <f t="shared" si="1344"/>
        <v>0.78276321611195987</v>
      </c>
      <c r="J1126" s="4">
        <f t="shared" si="1344"/>
        <v>0.80236102819211264</v>
      </c>
      <c r="K1126" s="4">
        <f t="shared" si="1344"/>
        <v>0.86690618479314674</v>
      </c>
      <c r="L1126" s="4">
        <f t="shared" ref="L1126:O1126" si="1345">IFERROR(L1089/L1007,"-")</f>
        <v>0.83686290899416227</v>
      </c>
      <c r="M1126" s="4">
        <f t="shared" si="1345"/>
        <v>0.85242378095169191</v>
      </c>
      <c r="N1126" s="4">
        <f t="shared" si="1345"/>
        <v>0.97213458489101612</v>
      </c>
      <c r="O1126" s="4">
        <f t="shared" si="1345"/>
        <v>1.0000822989625615</v>
      </c>
      <c r="P1126" s="4">
        <f>IFERROR(P1089/P1007,"-")</f>
        <v>0.96831759965959807</v>
      </c>
      <c r="Q1126" s="4">
        <f>IFERROR(Q1089/Q1007,"-")</f>
        <v>1.0931124083429249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1.7010000000000007</v>
      </c>
      <c r="I1127" s="4">
        <f t="shared" si="1346"/>
        <v>1.7099999999999986</v>
      </c>
      <c r="J1127" s="4">
        <f t="shared" si="1346"/>
        <v>1.7580000000000011</v>
      </c>
      <c r="K1127" s="4">
        <f t="shared" si="1346"/>
        <v>1.8060000000000009</v>
      </c>
      <c r="L1127" s="4">
        <f t="shared" ref="L1127:O1127" si="1347">IFERROR(L1090/L1008,"-")</f>
        <v>1.8390000000000004</v>
      </c>
      <c r="M1127" s="4">
        <f t="shared" si="1347"/>
        <v>1.8719999999999999</v>
      </c>
      <c r="N1127" s="4">
        <f t="shared" si="1347"/>
        <v>1.8720000000000008</v>
      </c>
      <c r="O1127" s="4">
        <f t="shared" si="1347"/>
        <v>1.871999999999999</v>
      </c>
      <c r="P1127" s="4">
        <f>IFERROR(P1090/P1008,"-")</f>
        <v>1.8720000000000014</v>
      </c>
      <c r="Q1127" s="4">
        <f>IFERROR(Q1090/Q1008,"-")</f>
        <v>1.8720000000000017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348">IFERROR(G1100/G1024,"-")</f>
        <v>0.49999999999999961</v>
      </c>
      <c r="H1132" s="4">
        <f t="shared" si="1348"/>
        <v>0.49999999999999961</v>
      </c>
      <c r="I1132" s="4">
        <f t="shared" si="1348"/>
        <v>0.50000000000000011</v>
      </c>
      <c r="J1132" s="4">
        <f t="shared" si="1348"/>
        <v>0.50000000000000044</v>
      </c>
      <c r="K1132" s="4">
        <f t="shared" si="1348"/>
        <v>0.49999999999999983</v>
      </c>
      <c r="L1132" s="4">
        <f t="shared" ref="L1132:O1132" si="1349">IFERROR(L1100/L1024,"-")</f>
        <v>0.49999999999999922</v>
      </c>
      <c r="M1132" s="4">
        <f t="shared" si="1349"/>
        <v>0.50000000000000033</v>
      </c>
      <c r="N1132" s="4">
        <f t="shared" si="1349"/>
        <v>0.49999999999999872</v>
      </c>
      <c r="O1132" s="4">
        <f t="shared" si="1349"/>
        <v>0.49999999999999922</v>
      </c>
      <c r="P1132" s="4">
        <f>IFERROR(P1100/P1024,"-")</f>
        <v>0.49999999999999944</v>
      </c>
      <c r="Q1132" s="4">
        <f>IFERROR(Q1100/Q1024,"-")</f>
        <v>0.49999999999999911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0.62500000000000033</v>
      </c>
      <c r="G1133" s="4">
        <f t="shared" ref="G1133:K1133" si="1350">IFERROR(G1102/G1029,"-")</f>
        <v>0.62500000000000033</v>
      </c>
      <c r="H1133" s="4">
        <f t="shared" si="1350"/>
        <v>0.62499999999999956</v>
      </c>
      <c r="I1133" s="4">
        <f t="shared" si="1350"/>
        <v>0.62500000000000011</v>
      </c>
      <c r="J1133" s="4">
        <f t="shared" si="1350"/>
        <v>0.62500000000000056</v>
      </c>
      <c r="K1133" s="4">
        <f t="shared" si="1350"/>
        <v>0.62499999999999978</v>
      </c>
      <c r="L1133" s="4">
        <f t="shared" ref="L1133:O1133" si="1351">IFERROR(L1102/L1029,"-")</f>
        <v>0.62500000000000022</v>
      </c>
      <c r="M1133" s="4">
        <f t="shared" si="1351"/>
        <v>0.62499999999999878</v>
      </c>
      <c r="N1133" s="4">
        <f t="shared" si="1351"/>
        <v>0.62499999999999944</v>
      </c>
      <c r="O1133" s="4">
        <f t="shared" si="1351"/>
        <v>0.62499999999999967</v>
      </c>
      <c r="P1133" s="4">
        <f>IFERROR(P1102/P1029,"-")</f>
        <v>0.62499999999999933</v>
      </c>
      <c r="Q1133" s="4">
        <f>IFERROR(Q1102/Q1029,"-")</f>
        <v>0.62500000000000078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139.47793816691569</v>
      </c>
      <c r="G1136" s="3">
        <f t="shared" si="1354"/>
        <v>135.58652334040983</v>
      </c>
      <c r="H1136" s="3">
        <f t="shared" si="1354"/>
        <v>120.69292896394988</v>
      </c>
      <c r="I1136" s="3">
        <f t="shared" si="1354"/>
        <v>91.896352005137643</v>
      </c>
      <c r="J1136" s="3">
        <f t="shared" si="1354"/>
        <v>62.702628430518466</v>
      </c>
      <c r="K1136" s="3">
        <f t="shared" si="1354"/>
        <v>54.872441938612646</v>
      </c>
      <c r="L1136" s="3">
        <f t="shared" ref="L1136:O1136" si="1355">L1137+L1152+L1157+L1180+L1203</f>
        <v>55.778576032502507</v>
      </c>
      <c r="M1136" s="3">
        <f t="shared" si="1355"/>
        <v>51.87697948610149</v>
      </c>
      <c r="N1136" s="3">
        <f t="shared" si="1355"/>
        <v>50.313933774999683</v>
      </c>
      <c r="O1136" s="3">
        <f t="shared" si="1355"/>
        <v>49.737411400723317</v>
      </c>
      <c r="P1136" s="3">
        <f>P1137+P1152+P1157+P1180+P1203</f>
        <v>47.712928642104181</v>
      </c>
      <c r="Q1136" s="3">
        <f>Q1137+Q1152+Q1157+Q1180+Q1203</f>
        <v>47.759741728423961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0.74072580457813431</v>
      </c>
      <c r="G1137" s="1">
        <f t="shared" ref="G1137:K1137" si="1356">SUM(G1138:G1151)</f>
        <v>1.6537069220996325</v>
      </c>
      <c r="H1137" s="1">
        <f t="shared" si="1356"/>
        <v>4.7193077241787638</v>
      </c>
      <c r="I1137" s="1">
        <f t="shared" si="1356"/>
        <v>16.81764074476181</v>
      </c>
      <c r="J1137" s="1">
        <f t="shared" si="1356"/>
        <v>33.296340591997073</v>
      </c>
      <c r="K1137" s="1">
        <f t="shared" si="1356"/>
        <v>41.741929197174372</v>
      </c>
      <c r="L1137" s="1">
        <f t="shared" ref="L1137:O1137" si="1357">SUM(L1138:L1151)</f>
        <v>47.278374281324695</v>
      </c>
      <c r="M1137" s="1">
        <f t="shared" si="1357"/>
        <v>49.541260618807854</v>
      </c>
      <c r="N1137" s="1">
        <f t="shared" si="1357"/>
        <v>48.102432222276988</v>
      </c>
      <c r="O1137" s="1">
        <f t="shared" si="1357"/>
        <v>47.636339846818004</v>
      </c>
      <c r="P1137" s="1">
        <f>SUM(P1138:P1151)</f>
        <v>45.800870660851785</v>
      </c>
      <c r="Q1137" s="1">
        <f>SUM(Q1138:Q1151)</f>
        <v>45.942830039151588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0.46785915580564319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0.37515877022447103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0.25405806194058617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0.11302509659671477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7.9196429137802019E-3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1.4491374430889725E-2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9.453217298794352E-3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0.60086975534250719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1.0687073055891634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1.2112380974290093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1.1858523592194978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1.1446677697499306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1.0793915903593847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1.034388881929776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0.99962684077245656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0.98082074994131263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6.6380818554423113E-2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0.11626220226009143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0.11884505528772864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2.7067432846193378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9.0990403859892606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10.88296728988656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11.217623934617267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10.354281879517337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9.9124990106383262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9.4213025480604085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9.066247870148981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8.9170182087333192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4.5723897030006316E-2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0.10793446174793822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2.9584815896098497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2.6029412009065367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2.92456190230277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5.7496993833462628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5.2805643982565318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8.8644444490683281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9.1769497148301138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9.6643234376768827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13.212904487837637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10.702540257606517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0.14888044149847715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0.96382762627698715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1.0489148528497541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9.3600717191810787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15.18530804991417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16.269120154088284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15.154682187311337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14.734131156422354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13.428562081727605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11.938228830515815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7.4957341446171935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9.8854546328780284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2.3989620799420641E-4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3.9669015677101446E-4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6.4931871311989578E-4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9.5688191465212306E-4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8.3120473477217821E-4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8.8792903842266368E-4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4.82811586543921E-4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2.9173789994810934E-3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4.679545748360844E-3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5.6057206991257736E-3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6.5215559859545282E-3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3.9457107557063983E-3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3.7181005904057189E-3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9.7348828424345842E-3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3.7323383664360762E-2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2.4432710453181447E-2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1.773365971138214E-2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3.5716137414215443E-3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2.8057926285563633E-3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1.2414069168611468E-2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1.210429849794863E-2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9.98814381960169E-3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4.9911883717027707E-3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2.1026042291433521E-2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0.15975108426086349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0.60093754356200246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1.801655304203996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1.7140328981068182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2.3475255490301095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0.97905344738654654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0.52010062338343199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2.4509924104259399E-2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2.2249766988722421E-2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1.2958633077701743E-2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2.5228676659401804E-3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2.2666578236894667E-2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4.566832349233324E-2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2.4667473423316839E-2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1.2055079100625444E-2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6.3204474877380035E-3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4.5918532298944194E-3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0.40084446811133001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0.80179550323485849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0.76799324429184535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0.71817916491809852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2.5402131758932143E-4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3.9733886853275603E-4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8.4207175367737789E-4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1.1152865135682574E-3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9.517274570420627E-4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5.3089105184858263E-3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5.0381932692498905E-3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1.0405353707363904E-2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6.5195856447033984E-4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3.348179885584861E-4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2.8048584404690249E-4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1.6138020097869804E-5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2.4023864242663602E-4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5.2870848580026343E-4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0.10628100811964206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0.28922673398759535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0.21364217268727506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2.4763006605038745E-2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2.3610628557153145E-2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1.5995766462394888E-2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1.1439644885007604E-3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1.0063532353615217E-3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6.1347811623321889E-4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4.6221556337872345E-2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0.13110688236897122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0.15902735569297971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0.95389672516265001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0.93137849903024539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1.1401825325090227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0.19410998326830875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0.13107356252268013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2.0255765893291374E-3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1.7288605788048994E-3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9.6502780385458405E-4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1.8097641055935226E-3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4.9727819717832805E-3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0.17601376349802314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0.16601337992699805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8.5816639383166402E-2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0.47137340104814962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0.46357122256758942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0.49177299407789204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0.58770129135269034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0.56202685696907428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0.52008582526249525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0.30724691961949974</v>
      </c>
      <c r="J1151" s="1">
        <f>[1]Transport!F$32</f>
        <v>1.7567584526157496</v>
      </c>
      <c r="K1151" s="1">
        <f>[1]Transport!G$32</f>
        <v>4.6524623922129296</v>
      </c>
      <c r="L1151" s="1">
        <f>[1]Transport!H$32</f>
        <v>10.43971801194167</v>
      </c>
      <c r="M1151" s="1">
        <f>[1]Transport!I$32</f>
        <v>12.770471431556055</v>
      </c>
      <c r="N1151" s="1">
        <f>[1]Transport!J$32</f>
        <v>12.919505608288368</v>
      </c>
      <c r="O1151" s="1">
        <f>[1]Transport!K$32</f>
        <v>14.143484086054716</v>
      </c>
      <c r="P1151" s="1">
        <f>[1]Transport!L$32</f>
        <v>13.655423552904425</v>
      </c>
      <c r="Q1151" s="1">
        <f>[1]Transport!M$32</f>
        <v>14.192400830612321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1.0674583440792287E-3</v>
      </c>
      <c r="G1152" s="1">
        <f t="shared" ref="G1152:K1152" si="1362">SUM(G1153:G1156)</f>
        <v>2.84173847895984E-3</v>
      </c>
      <c r="H1152" s="1">
        <f t="shared" si="1362"/>
        <v>3.2272478784024145E-3</v>
      </c>
      <c r="I1152" s="1">
        <f t="shared" si="1362"/>
        <v>8.2266345085852538E-4</v>
      </c>
      <c r="J1152" s="1">
        <f t="shared" si="1362"/>
        <v>7.7820584123736982E-4</v>
      </c>
      <c r="K1152" s="1">
        <f t="shared" si="1362"/>
        <v>6.7738020365807066E-4</v>
      </c>
      <c r="L1152" s="1">
        <f t="shared" ref="L1152:O1152" si="1363">SUM(L1153:L1156)</f>
        <v>5.3944790914315808E-4</v>
      </c>
      <c r="M1152" s="1">
        <f t="shared" si="1363"/>
        <v>5.0733275466850812E-4</v>
      </c>
      <c r="N1152" s="1">
        <f t="shared" si="1363"/>
        <v>5.7444873536538629E-4</v>
      </c>
      <c r="O1152" s="1">
        <f t="shared" si="1363"/>
        <v>4.4994690926665687E-4</v>
      </c>
      <c r="P1152" s="1">
        <f>SUM(P1153:P1156)</f>
        <v>5.2517391350540986E-4</v>
      </c>
      <c r="Q1152" s="1">
        <f>SUM(Q1153:Q1156)</f>
        <v>4.5336252429058866E-4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2.2103541022847973E-4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3.2722590874942114E-4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7.3942497547403212E-5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1.0513897494342276E-4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1.0772895430238867E-4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7.7897475187597106E-5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7.292494827870508E-5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8.8068959087367465E-5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6.3283310443056553E-5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8.0484589871828653E-5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6.505220786976807E-5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1.4707479282524442E-4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3.1707105066705783E-4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4.1736082411425246E-4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2.1843563020858302E-4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1.8710863545489767E-4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1.7809836566184807E-4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1.4313433368153236E-4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1.3318609465660773E-4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1.4949764077829594E-4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1.1792687285461202E-4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1.3690670706535823E-4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1.2019369943829009E-4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9.203835512539844E-4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2.1043243369093228E-3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2.1777385595287725E-3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3.7080157558261502E-4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2.9008887695718437E-4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2.0458304725961467E-4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1.6713340938374514E-4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1.5907398202647869E-4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1.7644988532479681E-4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1.4202465616677045E-4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1.6024518627855803E-4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1.4021698328475231E-4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1.9930768115497961E-4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3.0492258600996837E-4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1.5948374751992422E-4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1.9586935388186499E-4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1.869698364342193E-4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1.5128269089028352E-4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1.4214772970671659E-4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1.6043225017492612E-4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1.2671206980221792E-4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1.4753743028966492E-4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1.2789963369777817E-4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77.497276259165147</v>
      </c>
      <c r="G1157" s="1">
        <f t="shared" ref="G1157:K1157" si="1364">SUM(G1162:G1179)</f>
        <v>74.961990850603428</v>
      </c>
      <c r="H1157" s="1">
        <f t="shared" si="1364"/>
        <v>68.770812793432484</v>
      </c>
      <c r="I1157" s="1">
        <f t="shared" si="1364"/>
        <v>45.290880487735826</v>
      </c>
      <c r="J1157" s="1">
        <f t="shared" si="1364"/>
        <v>19.716578675224287</v>
      </c>
      <c r="K1157" s="1">
        <f t="shared" si="1364"/>
        <v>7.9702901215395761</v>
      </c>
      <c r="L1157" s="1">
        <f t="shared" ref="L1157:O1157" si="1365">SUM(L1162:L1179)</f>
        <v>4.957133513946256</v>
      </c>
      <c r="M1157" s="1">
        <f t="shared" si="1365"/>
        <v>1.3216358426468979</v>
      </c>
      <c r="N1157" s="1">
        <f t="shared" si="1365"/>
        <v>1.2805717834514843</v>
      </c>
      <c r="O1157" s="1">
        <f t="shared" si="1365"/>
        <v>1.2408840168490314</v>
      </c>
      <c r="P1157" s="1">
        <f>SUM(P1162:P1179)</f>
        <v>1.1289356595735629</v>
      </c>
      <c r="Q1157" s="1">
        <f>SUM(Q1162:Q1179)</f>
        <v>1.0730018607995191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73.254815876216853</v>
      </c>
      <c r="G1158" s="1">
        <f t="shared" si="1366"/>
        <v>70.858286713267802</v>
      </c>
      <c r="H1158" s="1">
        <f t="shared" si="1366"/>
        <v>65.006268797714114</v>
      </c>
      <c r="I1158" s="1">
        <f t="shared" si="1366"/>
        <v>42.810652004958868</v>
      </c>
      <c r="J1158" s="1">
        <f t="shared" si="1366"/>
        <v>18.365081377950833</v>
      </c>
      <c r="K1158" s="1">
        <f>IF(K1157-K1159&lt;0,0,K1157-K1159)</f>
        <v>5.6331288476559767</v>
      </c>
      <c r="L1158" s="1">
        <f t="shared" ref="L1158:O1158" si="1367">IF(L1157-L1159&lt;0,0,L1157-L1159)</f>
        <v>3.7019599398601408</v>
      </c>
      <c r="M1158" s="1">
        <f t="shared" si="1367"/>
        <v>0</v>
      </c>
      <c r="N1158" s="1">
        <f t="shared" si="1367"/>
        <v>0</v>
      </c>
      <c r="O1158" s="1">
        <f t="shared" si="1367"/>
        <v>0</v>
      </c>
      <c r="P1158" s="1">
        <f>IF(P1157-P1159&lt;0,0,P1157-P1159)</f>
        <v>0</v>
      </c>
      <c r="Q1158" s="1">
        <f>IF(Q1157-Q1159&lt;0,0,Q1157-Q1159)</f>
        <v>0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4.2424603829483001</v>
      </c>
      <c r="G1159" s="1">
        <f t="shared" ref="G1159" si="1369">SUM(G1160:G1161)</f>
        <v>4.1037041373356224</v>
      </c>
      <c r="H1159" s="1">
        <f t="shared" ref="H1159" si="1370">SUM(H1160:H1161)</f>
        <v>3.764543995718368</v>
      </c>
      <c r="I1159" s="1">
        <f t="shared" ref="I1159" si="1371">SUM(I1160:I1161)</f>
        <v>2.4802284827769547</v>
      </c>
      <c r="J1159" s="1">
        <f t="shared" ref="J1159" si="1372">SUM(J1160:J1161)</f>
        <v>1.3514972972734529</v>
      </c>
      <c r="K1159" s="1">
        <f t="shared" ref="K1159" si="1373">SUM(K1160:K1161)</f>
        <v>2.337161273883599</v>
      </c>
      <c r="L1159" s="1">
        <f t="shared" ref="L1159:O1159" si="1374">SUM(L1160:L1161)</f>
        <v>1.2551735740861152</v>
      </c>
      <c r="M1159" s="1">
        <f t="shared" si="1374"/>
        <v>1.3288661894050806</v>
      </c>
      <c r="N1159" s="1">
        <f t="shared" si="1374"/>
        <v>1.2836141189638777</v>
      </c>
      <c r="O1159" s="1">
        <f t="shared" si="1374"/>
        <v>1.2448566127880207</v>
      </c>
      <c r="P1159" s="1">
        <f>SUM(P1160:P1161)</f>
        <v>1.1322421147516488</v>
      </c>
      <c r="Q1159" s="1">
        <f>SUM(Q1160:Q1161)</f>
        <v>1.0760538637053783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4.2424603829483001</v>
      </c>
      <c r="G1160" s="1">
        <f>[1]Transport!C$25/SUM([1]Transport!C$21,[1]Transport!C$25)*G1157*(G$35+G$600)/(G$35+G$600+G$39)</f>
        <v>4.1037041373356224</v>
      </c>
      <c r="H1160" s="1">
        <f>[1]Transport!D$25/SUM([1]Transport!D$21,[1]Transport!D$25)*H1157*(H$35+H$600)/(H$35+H$600+H$39)</f>
        <v>3.764543995718368</v>
      </c>
      <c r="I1160" s="1">
        <f>[1]Transport!E$25/SUM([1]Transport!E$21,[1]Transport!E$25)*I1157*(I$35+I$600)/(I$35+I$600+I$39)</f>
        <v>2.4802284827769547</v>
      </c>
      <c r="J1160" s="1">
        <f>[1]Transport!F$25/SUM([1]Transport!F$21,[1]Transport!F$25)*J1157*(J$35+J$600)/(J$35+J$600+J$39)</f>
        <v>1.3514972972734529</v>
      </c>
      <c r="K1160" s="1">
        <f>[1]Transport!G$25/SUM([1]Transport!G$21,[1]Transport!G$25)*K1157*(K$35+K$600)/(K$35+K$600+K$39)</f>
        <v>0.44246480617731138</v>
      </c>
      <c r="L1160" s="1">
        <f>[1]Transport!H$25/SUM([1]Transport!H$21,[1]Transport!H$25)*L1157*(L$35+L$600)/(L$35+L$600+L$39)</f>
        <v>0.28662628020672071</v>
      </c>
      <c r="M1160" s="1">
        <f>[1]Transport!I$25/SUM([1]Transport!I$21,[1]Transport!I$25)*M1157*(M$35+M$600)/(M$35+M$600+M$39)</f>
        <v>0.83687549587674492</v>
      </c>
      <c r="N1160" s="1">
        <f>[1]Transport!J$25/SUM([1]Transport!J$21,[1]Transport!J$25)*N1157*(N$35+N$600)/(N$35+N$600+N$39)</f>
        <v>1.0856255262577972</v>
      </c>
      <c r="O1160" s="1">
        <f>[1]Transport!K$25/SUM([1]Transport!K$21,[1]Transport!K$25)*O1157*(O$35+O$600)/(O$35+O$600+O$39)</f>
        <v>0.97302537396244315</v>
      </c>
      <c r="P1160" s="1">
        <f>[1]Transport!L$25/SUM([1]Transport!L$21,[1]Transport!L$25)*P1157*(P$35+P$600)/(P$35+P$600+P$39)</f>
        <v>0.91073760691483208</v>
      </c>
      <c r="Q1160" s="1">
        <f>[1]Transport!M$25/SUM([1]Transport!M$21,[1]Transport!M$25)*Q1157*(Q$35+Q$600)/(Q$35+Q$600+Q$39)</f>
        <v>0.8814072733773608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1.8946964677062876</v>
      </c>
      <c r="L1161" s="1">
        <f>(L$39+L$719)/([1]Transport!H$21+[1]Transport!H$25)*L1157</f>
        <v>0.96854729387939442</v>
      </c>
      <c r="M1161" s="1">
        <f>(M$39+M$719)/([1]Transport!I$21+[1]Transport!I$25)*M1157</f>
        <v>0.49199069352833558</v>
      </c>
      <c r="N1161" s="1">
        <f>(N$39+N$719)/([1]Transport!J$21+[1]Transport!J$25)*N1157</f>
        <v>0.19798859270608044</v>
      </c>
      <c r="O1161" s="1">
        <f>(O$39+O$719)/([1]Transport!K$21+[1]Transport!K$25)*O1157</f>
        <v>0.27183123882557758</v>
      </c>
      <c r="P1161" s="1">
        <f>(P$39+P$719)/([1]Transport!L$21+[1]Transport!L$25)*P1157</f>
        <v>0.22150450783681677</v>
      </c>
      <c r="Q1161" s="1">
        <f>(Q$39+Q$719)/([1]Transport!M$21+[1]Transport!M$25)*Q1157</f>
        <v>0.19464659032801745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1.2541432936465653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1.2429205511411032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0.91869984846598785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0.43896375911014995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4.3964384855221618E-2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5.3756067646255679E-2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3.7323337841233678E-2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2.4644320468106932E-2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3.9974742361292455E-3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1.156589374587146E-3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0.13968528897046389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0.32140298047629867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0.95883644130572909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0.81577093959688618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0.35194690793114752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4.8859907180870819E-2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0.10154257095879925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1.1413058288892075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1.0908844970996379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0.87356843025662656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0.28101808368153269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1.631556390021268E-3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8.9872170095372225E-2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0.13637681219090028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0.13009796707157675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0.10935461469512624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1.8154660961220734E-2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9.435829104765005E-4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63.987747855396123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54.067518832742842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33.817720846968392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14.399503212125083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0.48553059493395684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0.91514150075780343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1.8077827076495463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1.0582467220682112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0.49155446462019314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6.7606725746065091E-2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3.6406410295015172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5.3141326700657308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7.4404159779320205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6.0467181477743139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1.1666300379868824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0.16266794254833081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3.6334694081733736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5.7465531068336055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11.14826945714432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9.3839466131063567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3.6988266309497155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0.48646755175410594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3.7878743199796472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5.2561091688472059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9.2668605603273573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7.7037349327346014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2.7715000714217326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0.29472153830113751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5.7546592648307867E-4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1.2537514951356072E-3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3.471772521652922E-3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2.7057954468217289E-3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1.3859177981895396E-3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6.8954619808527613E-4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1.7560221981005931E-3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4.9779953364032757E-3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3.6357730189590012E-3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1.7584773626653091E-3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8.0269047940736689E-4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2.0564611683806166E-3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4.3569528633928363E-3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3.1718093252008747E-3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1.4176711249819216E-3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8.6208343147326449E-4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2.3385462436468787E-3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7.0892560791151107E-3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5.142291133881957E-3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2.4315228149487307E-3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4.8201093978715652E-4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5.1874882304239573E-3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6.9055688238810796E-3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6.6076393692010658E-3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7.3740009630642537E-3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3.9188738876729922E-3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3.1205114341455583E-3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1.1229497769917952E-3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6.8106578836387138E-3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1.0788491501779974E-2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1.2511644928956445E-2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1.4700948522588634E-2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8.4397371692522094E-2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0.16144891518647606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0.14365094633304804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0.40873923436338055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0.18671793688056834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8.7284151105821065E-2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1.0287119520066586E-2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5.270769867266413E-3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2.2953025631542754E-2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2.2243898790820352E-2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1.774884358613326E-2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9.0454165812582817E-3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8.6113128397877617E-2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0.28685868725813451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1.7282577760670252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3.692079563414937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10.569761852193698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6.7600703692350477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4.9290440795612778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1.3083016536730916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0.66286049828146443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3.1376980099077571E-2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2.7436443010008294E-2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1.6270621653243049E-2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0.16181283162391116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0.3103484543019861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0.26770207929746087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0.30910638185228589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0.15444088447354046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4.7967744004653964E-2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1.4681803430765562E-2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6.9404693295480836E-3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0.58794760165483828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1.1764746464573534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1.071238728048465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1.0329848740424292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61.129083600167377</v>
      </c>
      <c r="G1180" s="1">
        <f t="shared" ref="G1180:K1180" si="1375">SUM(G1185:G1202)</f>
        <v>58.856416783812755</v>
      </c>
      <c r="H1180" s="1">
        <f t="shared" si="1375"/>
        <v>47.082088524861767</v>
      </c>
      <c r="I1180" s="1">
        <f t="shared" si="1375"/>
        <v>29.785105012814142</v>
      </c>
      <c r="J1180" s="1">
        <f t="shared" si="1375"/>
        <v>9.6879817687708822</v>
      </c>
      <c r="K1180" s="1">
        <f t="shared" si="1375"/>
        <v>5.1591767012439531</v>
      </c>
      <c r="L1180" s="1">
        <f t="shared" ref="L1180:O1180" si="1376">SUM(L1185:L1202)</f>
        <v>3.5425287893224153</v>
      </c>
      <c r="M1180" s="1">
        <f t="shared" si="1376"/>
        <v>1.0135756918920718</v>
      </c>
      <c r="N1180" s="1">
        <f t="shared" si="1376"/>
        <v>0.93035532053584546</v>
      </c>
      <c r="O1180" s="1">
        <f t="shared" si="1376"/>
        <v>0.85973759014701967</v>
      </c>
      <c r="P1180" s="1">
        <f>SUM(P1185:P1202)</f>
        <v>0.78259714776533285</v>
      </c>
      <c r="Q1180" s="1">
        <f>SUM(Q1185:Q1202)</f>
        <v>0.7434564659485603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59.620460824117721</v>
      </c>
      <c r="G1181" s="1">
        <f t="shared" ref="G1181:K1181" si="1377">IF(G1180-G1182&lt;0,0,G1180-G1182)</f>
        <v>57.322436298519641</v>
      </c>
      <c r="H1181" s="1">
        <f t="shared" si="1377"/>
        <v>44.96898110719831</v>
      </c>
      <c r="I1181" s="1">
        <f t="shared" si="1377"/>
        <v>28.169106840593976</v>
      </c>
      <c r="J1181" s="1">
        <f t="shared" si="1377"/>
        <v>8.883129816117064</v>
      </c>
      <c r="K1181" s="1">
        <f t="shared" si="1377"/>
        <v>4.3026827314603322</v>
      </c>
      <c r="L1181" s="1">
        <f t="shared" ref="L1181:O1181" si="1378">IF(L1180-L1182&lt;0,0,L1180-L1182)</f>
        <v>2.0865174953148244</v>
      </c>
      <c r="M1181" s="1">
        <f t="shared" si="1378"/>
        <v>0</v>
      </c>
      <c r="N1181" s="1">
        <f t="shared" si="1378"/>
        <v>0</v>
      </c>
      <c r="O1181" s="1">
        <f t="shared" si="1378"/>
        <v>0</v>
      </c>
      <c r="P1181" s="1">
        <f>IF(P1180-P1182&lt;0,0,P1180-P1182)</f>
        <v>0</v>
      </c>
      <c r="Q1181" s="1">
        <f>IF(Q1180-Q1182&lt;0,0,Q1180-Q1182)</f>
        <v>0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1.5086227760496533</v>
      </c>
      <c r="G1182" s="1">
        <f t="shared" ref="G1182" si="1382">SUM(G1183:G1184)</f>
        <v>1.5339804852931154</v>
      </c>
      <c r="H1182" s="1">
        <f t="shared" ref="H1182" si="1383">SUM(H1183:H1184)</f>
        <v>2.1131074176634548</v>
      </c>
      <c r="I1182" s="1">
        <f t="shared" ref="I1182" si="1384">SUM(I1183:I1184)</f>
        <v>1.6159981722201666</v>
      </c>
      <c r="J1182" s="1">
        <f t="shared" ref="J1182" si="1385">SUM(J1183:J1184)</f>
        <v>0.80485195265381804</v>
      </c>
      <c r="K1182" s="1">
        <f t="shared" ref="K1182" si="1386">SUM(K1183:K1184)</f>
        <v>0.8564939697836208</v>
      </c>
      <c r="L1182" s="1">
        <f t="shared" ref="L1182:O1182" si="1387">SUM(L1183:L1184)</f>
        <v>1.4560112940075907</v>
      </c>
      <c r="M1182" s="1">
        <f t="shared" si="1387"/>
        <v>1.0142891427799074</v>
      </c>
      <c r="N1182" s="1">
        <f t="shared" si="1387"/>
        <v>0.93154449615380186</v>
      </c>
      <c r="O1182" s="1">
        <f t="shared" si="1387"/>
        <v>0.86097229799911634</v>
      </c>
      <c r="P1182" s="1">
        <f>SUM(P1183:P1184)</f>
        <v>0.78312231900496665</v>
      </c>
      <c r="Q1182" s="1">
        <f>SUM(Q1183:Q1184)</f>
        <v>0.74387631393433384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1.5086227760496533</v>
      </c>
      <c r="G1183" s="1">
        <f>[1]Transport!C$26/SUM([1]Transport!C$22,[1]Transport!C$26)*G1180*(G$34+G$582)/(G$34+G$582+G$38)</f>
        <v>1.5339804852931154</v>
      </c>
      <c r="H1183" s="1">
        <f>[1]Transport!D$26/SUM([1]Transport!D$22,[1]Transport!D$26)*H1180*(H$34+H$582)/(H$34+H$582+H$38)</f>
        <v>2.1131074176634548</v>
      </c>
      <c r="I1183" s="1">
        <f>[1]Transport!E$26/SUM([1]Transport!E$22,[1]Transport!E$26)*I1180*(I$34+I$582)/(I$34+I$582+I$38)</f>
        <v>1.6159981722201666</v>
      </c>
      <c r="J1183" s="1">
        <f>[1]Transport!F$26/SUM([1]Transport!F$22,[1]Transport!F$26)*J1180*(J$34+J$582)/(J$34+J$582+J$38)</f>
        <v>0.8006635290783185</v>
      </c>
      <c r="K1183" s="1">
        <f>[1]Transport!G$26/SUM([1]Transport!G$22,[1]Transport!G$26)*K1180*(K$34+K$582)/(K$34+K$582+K$38)</f>
        <v>0.65442496855933108</v>
      </c>
      <c r="L1183" s="1">
        <f>[1]Transport!H$26/SUM([1]Transport!H$22,[1]Transport!H$26)*L1180*(L$34+L$582)/(L$34+L$582+L$38)</f>
        <v>1.1578622664788163</v>
      </c>
      <c r="M1183" s="1">
        <f>[1]Transport!I$26/SUM([1]Transport!I$22,[1]Transport!I$26)*M1180*(M$34+M$582)/(M$34+M$582+M$38)</f>
        <v>0.96574220459780868</v>
      </c>
      <c r="N1183" s="1">
        <f>[1]Transport!J$26/SUM([1]Transport!J$22,[1]Transport!J$26)*N1180*(N$34+N$582)/(N$34+N$582+N$38)</f>
        <v>0.8516611615276779</v>
      </c>
      <c r="O1183" s="1">
        <f>[1]Transport!K$26/SUM([1]Transport!K$22,[1]Transport!K$26)*O1180*(O$34+O$582)/(O$34+O$582+O$38)</f>
        <v>0.77595587667797017</v>
      </c>
      <c r="P1183" s="1">
        <f>[1]Transport!L$26/SUM([1]Transport!L$22,[1]Transport!L$26)*P1180*(P$34+P$582)/(P$34+P$582+P$38)</f>
        <v>0.74724200393798401</v>
      </c>
      <c r="Q1183" s="1">
        <f>[1]Transport!M$26/SUM([1]Transport!M$22,[1]Transport!M$26)*Q1180*(Q$34+Q$582)/(Q$34+Q$582+Q$38)</f>
        <v>0.71678704314012209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4.1884235754995128E-3</v>
      </c>
      <c r="K1184" s="1">
        <f>(K$38+K$718)/([1]Transport!G$22+[1]Transport!G$26)*K1180</f>
        <v>0.20206900122428972</v>
      </c>
      <c r="L1184" s="1">
        <f>(L$38+L$718)/([1]Transport!H$22+[1]Transport!H$26)*L1180</f>
        <v>0.29814902752877442</v>
      </c>
      <c r="M1184" s="1">
        <f>(M$38+M$718)/([1]Transport!I$22+[1]Transport!I$26)*M1180</f>
        <v>4.8546938182098709E-2</v>
      </c>
      <c r="N1184" s="1">
        <f>(N$38+N$718)/([1]Transport!J$22+[1]Transport!J$26)*N1180</f>
        <v>7.9883334626123972E-2</v>
      </c>
      <c r="O1184" s="1">
        <f>(O$38+O$718)/([1]Transport!K$22+[1]Transport!K$26)*O1180</f>
        <v>8.5016421321146118E-2</v>
      </c>
      <c r="P1184" s="1">
        <f>(P$38+P$718)/([1]Transport!L$22+[1]Transport!L$26)*P1180</f>
        <v>3.588031506698261E-2</v>
      </c>
      <c r="Q1184" s="1">
        <f>(Q$38+Q$718)/([1]Transport!M$22+[1]Transport!M$26)*Q1180</f>
        <v>2.7089270794211764E-2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9.7298402735886567E-5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1.0483327384695346E-3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1.7431488365214378E-3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4.5630628193713023E-3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3.4197471710222891E-3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1.7664242365969581E-3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2.6771666639137941E-3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0.47599780434421662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1.4579358082942524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1.2505008487565559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0.62336829344035183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7.4740859125452586E-2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2.7887171216313063E-2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4.7448531530737151E-2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4.7891622560022183E-2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3.6770275337798412E-2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8.7982971294889509E-3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7.9413835738692399E-4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3.4519554977691103E-2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7.3292244026413808E-2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7.2424751046444372E-2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6.0358673235036041E-2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1.5344885423681743E-2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9.6771481390502221E-4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52.923915219797095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48.700973627394383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35.23727550564076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15.869169786862997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5.0687938226498981E-3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5.9245221402203375E-2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5.8074079161036289E-2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3.5151748197169187E-2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1.2875647794625746E-2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1.3504462115039445E-3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1.2194797905247858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1.285157044224758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1.2774765845110538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0.8362189812228682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2.5605888228220082E-2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1.4577907767548647E-3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4.9865290620476914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5.327457484496982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5.2790746483563362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4.0306339721919739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0.14042448769581986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1.1921405137790316E-3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1.9228517791122612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2.2100163339863061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2.1752799608409581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1.6680842323993104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9.8116443104918891E-2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9.2684960306994109E-4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4.6444391680982872E-4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9.2447989165709437E-4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3.2594840292545103E-3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2.5715986356253371E-3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1.3615277249193777E-3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5.7717737238894911E-4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1.3255993645452321E-3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3.9500099708373766E-3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2.8904651804230429E-3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1.3924496312733138E-3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6.6538217703611402E-4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1.5324640627713522E-3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3.348421816281181E-3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2.4390892745791318E-3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1.1027867638887434E-3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5.4625158967110533E-4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1.2345042791161056E-3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2.6119414956427538E-3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1.9033786034080428E-3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8.6946499985389154E-4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5.4896936491625341E-5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5.3947371940027576E-3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6.7789752268830588E-3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8.4151054610646717E-3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8.5743803095433106E-3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4.4390468008375416E-3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1.8411000318551078E-2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1.1557474732096396E-2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2.3453409975408342E-2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1.4950270201576435E-3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7.9664682925637204E-4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7.0358671918544446E-4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4.805618150554056E-5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4.347375489014595E-3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7.5369957310070755E-3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3.4845800145781092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2.194063104045052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1.0792538720826812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7.0788935747605322E-2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4.4058173134655397E-2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2.9053045241611234E-2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2.1245769154225472E-3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1.8856075877585724E-3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1.214371596108473E-3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2.4014570325336303E-4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0.62185514113684659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1.3977415157791038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1.1342726080633738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5.5104675329739994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3.6273227881132653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2.3561025798718389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0.25536485583051799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0.16504184189812179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2.6575034646307556E-3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2.3224739688073271E-3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1.4160133639192635E-3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5.7146647809796693E-3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4.1929650792516447E-2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5.7837881279282813E-2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1.3532158463764989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1.0371185297601218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0.36023840148878428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1.09722627338442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0.70259518819480204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0.71280702342070412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0.85346048274680875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0.77759241937951062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0.74012249426934706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0.10978504466094033</v>
      </c>
      <c r="G1203" s="1">
        <f t="shared" ref="G1203:K1203" si="1388">SUM(G1208:G1212)</f>
        <v>0.11156704541504411</v>
      </c>
      <c r="H1203" s="1">
        <f t="shared" si="1388"/>
        <v>0.11749267359847915</v>
      </c>
      <c r="I1203" s="1">
        <f t="shared" si="1388"/>
        <v>1.9030963750068007E-3</v>
      </c>
      <c r="J1203" s="1">
        <f t="shared" si="1388"/>
        <v>9.4918868498814759E-4</v>
      </c>
      <c r="K1203" s="1">
        <f t="shared" si="1388"/>
        <v>3.6853845109270167E-4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0.10130714459842383</v>
      </c>
      <c r="G1204" s="1">
        <f t="shared" ref="G1204:K1204" si="1390">IF(G1203-G1205&lt;0,0,G1203-G1205)</f>
        <v>9.7895123569637379E-2</v>
      </c>
      <c r="H1204" s="1">
        <f t="shared" si="1390"/>
        <v>0.1163429956258388</v>
      </c>
      <c r="I1204" s="1">
        <f t="shared" si="1390"/>
        <v>1.8876221370369547E-3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8.4779000625165076E-3</v>
      </c>
      <c r="G1205" s="1">
        <f t="shared" ref="G1205" si="1392">SUM(G1206:G1207)</f>
        <v>1.3671921845406736E-2</v>
      </c>
      <c r="H1205" s="1">
        <f t="shared" ref="H1205" si="1393">SUM(H1206:H1207)</f>
        <v>1.1496779726403498E-3</v>
      </c>
      <c r="I1205" s="1">
        <f t="shared" ref="I1205" si="1394">SUM(I1206:I1207)</f>
        <v>1.5474237969845904E-5</v>
      </c>
      <c r="J1205" s="1">
        <f t="shared" ref="J1205" si="1395">SUM(J1206:J1207)</f>
        <v>7.2865932772408588E-3</v>
      </c>
      <c r="K1205" s="1">
        <f t="shared" ref="K1205" si="1396">SUM(K1206:K1207)</f>
        <v>1.0141516574393177E-2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8.4779000625165076E-3</v>
      </c>
      <c r="G1206" s="1">
        <f>IF(SUM([1]Transport!C$24,[1]Transport!C$27)=0,0,[1]Transport!C$27/SUM([1]Transport!C$24,[1]Transport!C$27)*G1203*(G$47+G$614)/(G$47+G$614+G$49))</f>
        <v>1.3671921845406736E-2</v>
      </c>
      <c r="H1206" s="1">
        <f>IF(SUM([1]Transport!D$24,[1]Transport!D$27)=0,0,[1]Transport!D$27/SUM([1]Transport!D$24,[1]Transport!D$27)*H1203*(H$47+H$614)/(H$47+H$614+H$49))</f>
        <v>1.1496779726403498E-3</v>
      </c>
      <c r="I1206" s="1">
        <f>IF(SUM([1]Transport!E$24,[1]Transport!E$27)=0,0,[1]Transport!E$27/SUM([1]Transport!E$24,[1]Transport!E$27)*I1203*(I$47+I$614)/(I$47+I$614+I$49))</f>
        <v>1.5474237969845904E-5</v>
      </c>
      <c r="J1206" s="1">
        <f>IF(SUM([1]Transport!F$24,[1]Transport!F$27)=0,0,[1]Transport!F$27/SUM([1]Transport!F$24,[1]Transport!F$27)*J1203*(J$47+J$614)/(J$47+J$614+J$49))</f>
        <v>1.4003675156318981E-5</v>
      </c>
      <c r="K1206" s="1">
        <f>IF(SUM([1]Transport!G$24,[1]Transport!G$27)=0,0,[1]Transport!G$27/SUM([1]Transport!G$24,[1]Transport!G$27)*K1203*(K$47+K$614)/(K$47+K$614+K$49))</f>
        <v>5.5978528233915442E-5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7.2725896020845397E-3</v>
      </c>
      <c r="K1207" s="1">
        <f>IF(([1]Transport!G$24+[1]Transport!G$27)=0,0,(K$49+K$716)/([1]Transport!G$24+[1]Transport!G$27)*K1203)</f>
        <v>1.0085538046159262E-2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3.6488492814896641E-3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2.571070575980031E-3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4.2351155545545553E-3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4.6937859174972903E-4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2.1910978574367322E-4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8.3790117651462339E-5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5.4132054242068461E-2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5.6812547360748152E-2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6.0344716628077916E-2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3.9208989652283051E-4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2.2429075796840452E-4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9.5115444807574156E-5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4.3897986431196872E-3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4.8661865917972681E-3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6.156348864901265E-3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7.758359417634771E-4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2.7650350677983158E-4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9.2229586546754296E-5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4.7614342494262524E-2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4.7317240886518667E-2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4.6756492550945404E-2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2.6579194497076405E-4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2.292846344962383E-4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9.7403302086910868E-5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49.006845209420057</v>
      </c>
      <c r="G1213" s="3">
        <f t="shared" ref="G1213:K1213" si="1398">SUM(G1214:G1263)</f>
        <v>55.676639036245334</v>
      </c>
      <c r="H1213" s="3">
        <f t="shared" si="1398"/>
        <v>60.267826852108236</v>
      </c>
      <c r="I1213" s="3">
        <f t="shared" si="1398"/>
        <v>62.346957951674781</v>
      </c>
      <c r="J1213" s="3">
        <f t="shared" si="1398"/>
        <v>62.6256283150692</v>
      </c>
      <c r="K1213" s="3">
        <f t="shared" si="1398"/>
        <v>62.347356161810957</v>
      </c>
      <c r="L1213" s="3">
        <f t="shared" ref="L1213:O1213" si="1399">SUM(L1214:L1263)</f>
        <v>61.748563279932235</v>
      </c>
      <c r="M1213" s="3">
        <f t="shared" si="1399"/>
        <v>61.151354379165369</v>
      </c>
      <c r="N1213" s="3">
        <f t="shared" si="1399"/>
        <v>60.956636745842879</v>
      </c>
      <c r="O1213" s="3">
        <f t="shared" si="1399"/>
        <v>60.754146888344486</v>
      </c>
      <c r="P1213" s="3">
        <f>SUM(P1214:P1263)</f>
        <v>60.590317181614786</v>
      </c>
      <c r="Q1213" s="3">
        <f>SUM(Q1214:Q1263)</f>
        <v>60.553302182237125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0.41616633073856152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0.35900644804877757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0.26881767496651482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0.13864549788573555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1.434779510707458E-2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2.6253616914030845E-2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1.7126128839692053E-2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1.0885788954816977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1.989250968089409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2.3160966837355708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2.3804776783799402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2.4256225414645796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2.385106602998154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2.4084795676780546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2.3991789778463284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2.3921129267104115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9.7168127169836888E-2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0.17018441019964059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0.17396518598571614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3.9621261295589849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13.905882764707215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16.96117368448439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18.123421077750876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17.967008657575363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17.902514876689743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17.887117926501869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17.846116861850827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17.852023706533448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6.1153550687223328E-2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0.14435724000229183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3.9568292643274341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3.4813108025555808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3.9912116554042263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8.4024040947367435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7.8378916056649821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14.079600128600818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15.348948460503157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16.89768714025892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24.004372117497095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19.638813515185554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0.19279614058566735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1.2481306789914952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1.3583163335426029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12.121039438760834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20.176229108478456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22.337017082352144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21.837286293488376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22.390851887224574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21.226614179503045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19.6698042912491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12.613524840757567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17.122281941720878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3.4400612582524069E-4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4.2129749613737761E-3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5.7493561122292517E-3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6.0213991701949347E-3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7.0945068060114976E-3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4.4273709025906454E-3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4.1321686255654713E-3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1.8346868880605314E-3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1.1933119522034725E-2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2.0694188997142808E-2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2.4854906885986853E-2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3.0461008526522067E-2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5.5463414776705966E-2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0.10029948323594004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9.8938383785528924E-2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0.29577844411298521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0.14765086082546119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8.2521649612677619E-2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1.2493382243949977E-2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8.3951721323723173E-3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3.8550165870705658E-2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4.0246802904765948E-2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3.3257029395503977E-2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1.7514666148719934E-2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4.6977857963557218E-2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0.1860518498889604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1.1667891508059562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2.8563254928458717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8.41276583351112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6.541789435001367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6.7792711777702301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2.5038469439522841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1.3387043884084986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6.6403274343272603E-2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6.0397875278128343E-2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3.6839683557442528E-2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8.4103139099863722E-2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0.16478349995137712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0.16962303023104031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0.2219764282835473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0.11431376516331468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4.3093915967928532E-2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1.7617130433140102E-2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1.1170310555498598E-2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1.0212446206094179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2.1639453004075619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2.0761494187496212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2.0044306669662673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3.9987241223874434E-5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4.3674847157375504E-3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5.6615613948914024E-3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7.6881188735547544E-3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8.3501465945002296E-3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5.1097071861142609E-3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2.5398752134151745E-2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2.0396151909421602E-2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4.3078590952692376E-2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2.8233318373558362E-3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1.4608206388472364E-3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1.4165659293077582E-3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2.7777974570076172E-5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2.92271416632469E-3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5.2803077059136823E-3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2.2349273189419296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1.7622564193896524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1.0317983521704042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8.869335655220531E-2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7.2952570641263037E-2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4.9779737633338685E-2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3.7461649663614698E-3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3.3407503778860562E-3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2.2732144086479323E-3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1.3294056043809433E-4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0.40903581572869996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0.95751636603671475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0.8508103757665203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4.4506618468801609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3.5552879404974811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3.2848172174739134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0.49480177156568972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0.33616482552635052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5.4418285220051805E-3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4.7204894473038307E-3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2.9371417313180138E-3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3.01161961305966E-3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2.4619857946480084E-2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3.7264765460202895E-2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0.94904393448366486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0.77775324126320489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0.32368118649715805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1.3565214550307316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1.1743307921958903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1.2533550600297727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1.5872133391548762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1.522291078495164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1.4516149396309588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2.4238072588365442E-4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3.5882600533841387E-4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8.1083099810406152E-5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1.1758473947360124E-4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1.2452901545927577E-4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9.6420072207996732E-5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9.5945465970092051E-5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1.2003499024138628E-4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9.4095329295893246E-5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1.2193797097912625E-4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1.0263474728665078E-4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1.3111647155961302E-4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2.8266731911403441E-4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3.7207517055689687E-4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1.9473431541651599E-4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1.7038799256393667E-4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1.6866024077990844E-4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1.449017044030132E-4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1.438269495974868E-4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1.6851214610063216E-4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1.4434796466529902E-4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1.71758022730863E-4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1.5634944175773531E-4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7.639230162461095E-4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1.7465998739565215E-3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1.8075340511290701E-3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3.0776718864863027E-4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2.4463514920205787E-4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1.8061478735940627E-4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1.5782767188954271E-4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1.6034468441900171E-4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1.8598463370727097E-4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1.6230276089131829E-4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1.8795071474993132E-4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1.7041463758505932E-4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1.6677126444672937E-4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2.5514483402025364E-4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1.3344847563561229E-4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1.6719536556150511E-4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1.6566296789875711E-4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1.4283493566600745E-4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1.4264735955714475E-4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1.6758582591851865E-4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1.4298546835918237E-4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1.7036768607642922E-4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1.5280636101330252E-4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0.61929012280718665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0.62771491106024502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0.47945796816410191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0.24142113689186182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4.9994365232283004E-2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6.2364088519333186E-2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5.2146768726784754E-2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3.2993526063998427E-2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4.5572095235555023E-3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1.0411785132899904E-3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0.22198804386489079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0.68380274119243301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1.8612533221076393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1.5875092390457284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0.68493609915015541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8.925259910364805E-2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0.19924167328374603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2.8435298090916272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2.7074028776937014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2.1813634528679313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0.70983319762162056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2.3199945254276906E-3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0.10217811604768554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0.18152421137697691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0.17605215333117882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0.14781898423714557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2.7669179885260912E-2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7.6358778412840135E-4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18.303017356429759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15.817374232853364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10.223511839214789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4.5874675684304425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0.33175940360621398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0.59511478479530444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1.1295085433836667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0.66099340734994039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0.29540192857811987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4.0447189194178543E-2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2.1992595763754017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3.2121917992852578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4.3863440056283869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3.5763715262539435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0.65455742843670628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8.9821411709313653E-2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1.8721083750951997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2.9653631625814123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5.5677439958964605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4.6989076655379991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1.7932163821186837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0.23453819634651379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1.6636695686955991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2.2774964565984552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4.0204656219267978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3.3683064756425418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1.2030915626793748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0.12805283467208239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2.9830788408213453E-4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6.7401181332924474E-4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2.0507317625428657E-3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1.6102057641032199E-3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8.3850175097392504E-4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2.8777321906177351E-4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7.6451109500089783E-4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2.3772120917897621E-3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1.7486574385731661E-3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8.6191271486035467E-4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3.114197530177224E-4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8.3265839832909552E-4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1.9126281824763116E-3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1.406141029164656E-3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6.4430956428274187E-4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3.3907861005507621E-4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9.5990096714375719E-4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3.1902296573153564E-3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2.3289681349428475E-3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1.120120490993499E-3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4.0694198428966279E-5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1.6563260612678626E-3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2.6095639541770543E-3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4.67900350937373E-3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3.3698285026238241E-3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1.5950400807295015E-3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3.1924464571547444E-3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1.2751457123972207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3.1733392147490354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2.7002044193829118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1.3042597585582234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0.14428250920644239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2.5068929886855974E-2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5.7406746603705407E-2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5.7807957353553006E-2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4.6327602000618209E-2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1.2067225194833688E-2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6.6289754488211953E-4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4.638791385119051E-2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0.11585260248596503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0.11421503064057914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9.5863246408250058E-2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2.2896070067892006E-2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7.9815645870950013E-4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17.942186364690038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17.235969610764883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13.258304298439072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6.5618597704699759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3.8227483739397927E-3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5.4960599998743406E-2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5.3617128304834505E-2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3.1843782680955987E-2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1.1406774237995959E-2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8.6335288989474845E-4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0.84932904138540422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0.90462552929294282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0.89799750783667476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0.63652750469027641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2.0389820508879306E-2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7.6211182307856027E-4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2.6343639863714698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2.8365466721751518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2.8083573769635386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2.1813812414434044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8.2779811013354118E-2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5.6398958570905459E-4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0.89630128230131945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1.0072031042176384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0.99349353069130453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0.77282333501006539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3.840477612673273E-2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3.9429632657130682E-4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2.610339446161521E-4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5.3442002173984112E-4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2.051421371218263E-3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1.6271405738135592E-3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8.7125590908324979E-4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2.6094273138703672E-4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6.195096305517874E-4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2.0002209906159756E-3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1.4727811793446284E-3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7.2062273980622656E-4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2.796478169952321E-4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6.6594879114445754E-4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1.5609228165708298E-3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1.146910279614749E-3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5.2945629819423231E-4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2.1819147891176573E-4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5.0926887372264187E-4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1.1527902858950649E-3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8.4689024524701399E-4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3.9515394057905792E-4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2.2507302976577694E-3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1.6331945005165563E-3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2.5781764385558927E-3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2.8645232370862433E-4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1.2719291259813957E-4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4.6922101957998118E-5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3.4199161606983185E-2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3.5689391462922097E-2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3.7206288182394909E-2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2.0936649540334937E-4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1.0917055106796272E-4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4.2818029433206973E-5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2.0592367473734928E-3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2.3168557961549836E-3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2.9452279714047365E-3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3.785647009871151E-4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1.3716649383348632E-4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4.2478227890873377E-5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3.2508344682866543E-2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3.2235603761168505E-2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3.1237135663170337E-2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1.3521327826280621E-4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1.0911790334337046E-4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4.2694122225205287E-5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0.88951199431361394</v>
      </c>
      <c r="G1265" s="1">
        <f t="shared" si="1403"/>
        <v>0.95694536964701926</v>
      </c>
      <c r="H1265" s="1">
        <f t="shared" si="1403"/>
        <v>1.0580954326471259</v>
      </c>
      <c r="I1265" s="1">
        <f t="shared" si="1403"/>
        <v>1.2266788709806373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1.8116719735064537</v>
      </c>
      <c r="G1266" s="1">
        <f t="shared" si="1403"/>
        <v>1.8116719735064464</v>
      </c>
      <c r="H1266" s="1">
        <f t="shared" si="1403"/>
        <v>1.8116719735064475</v>
      </c>
      <c r="I1266" s="1">
        <f t="shared" si="1403"/>
        <v>1.8116719735064499</v>
      </c>
      <c r="J1266" s="1">
        <f t="shared" si="1403"/>
        <v>1.8613618131792997</v>
      </c>
      <c r="K1266" s="1">
        <f t="shared" si="1403"/>
        <v>1.9121729151780722</v>
      </c>
      <c r="L1266" s="1">
        <f t="shared" ref="L1266:O1266" si="1409">IFERROR(L1215/L1139,"-")</f>
        <v>2.0073980203966695</v>
      </c>
      <c r="M1266" s="1">
        <f t="shared" si="1409"/>
        <v>2.1190624961813089</v>
      </c>
      <c r="N1266" s="1">
        <f t="shared" si="1409"/>
        <v>2.2096768441599863</v>
      </c>
      <c r="O1266" s="1">
        <f t="shared" si="1409"/>
        <v>2.3284082125716088</v>
      </c>
      <c r="P1266" s="1">
        <f t="shared" si="1405"/>
        <v>2.4000745878255678</v>
      </c>
      <c r="Q1266" s="1">
        <f t="shared" si="1405"/>
        <v>2.4388889884859628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1.4637982671179692</v>
      </c>
      <c r="G1267" s="1">
        <f t="shared" si="1403"/>
        <v>1.4637982671179683</v>
      </c>
      <c r="H1267" s="1">
        <f t="shared" si="1403"/>
        <v>1.4637982671179668</v>
      </c>
      <c r="I1267" s="1">
        <f t="shared" si="1403"/>
        <v>1.4637982671179686</v>
      </c>
      <c r="J1267" s="1">
        <f t="shared" si="1403"/>
        <v>1.5282801454667188</v>
      </c>
      <c r="K1267" s="1">
        <f t="shared" si="1403"/>
        <v>1.5585063551781737</v>
      </c>
      <c r="L1267" s="1">
        <f t="shared" ref="L1267:O1267" si="1410">IFERROR(L1216/L1140,"-")</f>
        <v>1.6156203116974279</v>
      </c>
      <c r="M1267" s="1">
        <f t="shared" si="1410"/>
        <v>1.7352249887186664</v>
      </c>
      <c r="N1267" s="1">
        <f t="shared" si="1410"/>
        <v>1.8060546444924075</v>
      </c>
      <c r="O1267" s="1">
        <f t="shared" si="1410"/>
        <v>1.898582264528204</v>
      </c>
      <c r="P1267" s="1">
        <f t="shared" si="1405"/>
        <v>1.9684126352435114</v>
      </c>
      <c r="Q1267" s="1">
        <f t="shared" si="1405"/>
        <v>2.0020171865354266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1.3374527251491992</v>
      </c>
      <c r="G1268" s="1">
        <f t="shared" si="1403"/>
        <v>1.3374527251491979</v>
      </c>
      <c r="H1268" s="1">
        <f t="shared" si="1403"/>
        <v>1.3374527251492012</v>
      </c>
      <c r="I1268" s="1">
        <f t="shared" si="1403"/>
        <v>1.3374527251492008</v>
      </c>
      <c r="J1268" s="1">
        <f t="shared" si="1403"/>
        <v>1.3647212091019811</v>
      </c>
      <c r="K1268" s="1">
        <f t="shared" si="1403"/>
        <v>1.461364070454521</v>
      </c>
      <c r="L1268" s="1">
        <f t="shared" ref="L1268:O1268" si="1411">IFERROR(L1217/L1141,"-")</f>
        <v>1.4842905065702439</v>
      </c>
      <c r="M1268" s="1">
        <f t="shared" si="1411"/>
        <v>1.5883229016208245</v>
      </c>
      <c r="N1268" s="1">
        <f t="shared" si="1411"/>
        <v>1.6725544911397938</v>
      </c>
      <c r="O1268" s="1">
        <f t="shared" si="1411"/>
        <v>1.7484604327688766</v>
      </c>
      <c r="P1268" s="1">
        <f t="shared" si="1405"/>
        <v>1.8167369740387445</v>
      </c>
      <c r="Q1268" s="1">
        <f t="shared" si="1405"/>
        <v>1.8349674976674666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1.2949729235430794</v>
      </c>
      <c r="G1269" s="1">
        <f t="shared" si="1403"/>
        <v>1.294972923543078</v>
      </c>
      <c r="H1269" s="1">
        <f t="shared" si="1403"/>
        <v>1.2949729235430776</v>
      </c>
      <c r="I1269" s="1">
        <f t="shared" si="1403"/>
        <v>1.2949729235430809</v>
      </c>
      <c r="J1269" s="1">
        <f t="shared" si="1403"/>
        <v>1.3286677518927577</v>
      </c>
      <c r="K1269" s="1">
        <f t="shared" si="1403"/>
        <v>1.3729701957323766</v>
      </c>
      <c r="L1269" s="1">
        <f t="shared" ref="L1269:O1269" si="1412">IFERROR(L1218/L1142,"-")</f>
        <v>1.4409596996875478</v>
      </c>
      <c r="M1269" s="1">
        <f t="shared" si="1412"/>
        <v>1.5196587874450125</v>
      </c>
      <c r="N1269" s="1">
        <f t="shared" si="1412"/>
        <v>1.5807064114769471</v>
      </c>
      <c r="O1269" s="1">
        <f t="shared" si="1412"/>
        <v>1.6476317023652853</v>
      </c>
      <c r="P1269" s="1">
        <f t="shared" si="1405"/>
        <v>1.6827604337882689</v>
      </c>
      <c r="Q1269" s="1">
        <f t="shared" si="1405"/>
        <v>1.7320682333388988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0.71368945687652818</v>
      </c>
      <c r="G1270" s="1">
        <f t="shared" si="1413"/>
        <v>0.7762440654750572</v>
      </c>
      <c r="H1270" s="1">
        <f t="shared" si="1413"/>
        <v>0.78733938736802134</v>
      </c>
      <c r="I1270" s="1">
        <f t="shared" si="1413"/>
        <v>0.82974148422656124</v>
      </c>
      <c r="J1270" s="1">
        <f t="shared" si="1413"/>
        <v>0.85159123110325263</v>
      </c>
      <c r="K1270" s="1">
        <f t="shared" si="1413"/>
        <v>0.93206265716747094</v>
      </c>
      <c r="L1270" s="1">
        <f t="shared" ref="L1270:O1270" si="1414">IFERROR(L1219/SUM(L1143,L1176),"-")</f>
        <v>1.0308669054321709</v>
      </c>
      <c r="M1270" s="1">
        <f t="shared" si="1414"/>
        <v>1.1425650969834931</v>
      </c>
      <c r="N1270" s="1">
        <f t="shared" si="1414"/>
        <v>1.2266729315902576</v>
      </c>
      <c r="O1270" s="1">
        <f t="shared" si="1414"/>
        <v>1.3378678020027661</v>
      </c>
      <c r="P1270" s="1">
        <f t="shared" ref="P1270:Q1273" si="1415">IFERROR(P1219/SUM(P1143,P1176),"-")</f>
        <v>1.3718830538729834</v>
      </c>
      <c r="Q1270" s="1">
        <f t="shared" si="1415"/>
        <v>1.4353163885186089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0.62781842380481878</v>
      </c>
      <c r="G1271" s="1">
        <f t="shared" si="1413"/>
        <v>0.60726097619533814</v>
      </c>
      <c r="H1271" s="1">
        <f t="shared" si="1413"/>
        <v>0.64502949403714116</v>
      </c>
      <c r="I1271" s="1">
        <f t="shared" si="1413"/>
        <v>0.66308727106692966</v>
      </c>
      <c r="J1271" s="1">
        <f t="shared" si="1413"/>
        <v>0.69926785775882894</v>
      </c>
      <c r="K1271" s="1">
        <f t="shared" si="1413"/>
        <v>0.78578718191257091</v>
      </c>
      <c r="L1271" s="1">
        <f t="shared" ref="L1271:O1271" si="1416">IFERROR(L1220/SUM(L1144,L1177),"-")</f>
        <v>0.90148082138702301</v>
      </c>
      <c r="M1271" s="1">
        <f t="shared" si="1416"/>
        <v>1.0394486685039988</v>
      </c>
      <c r="N1271" s="1">
        <f t="shared" si="1416"/>
        <v>1.0900009200229122</v>
      </c>
      <c r="O1271" s="1">
        <f t="shared" si="1416"/>
        <v>1.1717297000016262</v>
      </c>
      <c r="P1271" s="1">
        <f t="shared" si="1415"/>
        <v>1.1990137540541874</v>
      </c>
      <c r="Q1271" s="1">
        <f t="shared" si="1415"/>
        <v>1.2477850739131315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0.54553653824420867</v>
      </c>
      <c r="G1272" s="1">
        <f t="shared" si="1413"/>
        <v>0.60429060629655851</v>
      </c>
      <c r="H1272" s="1">
        <f t="shared" si="1413"/>
        <v>0.61799982792629538</v>
      </c>
      <c r="I1272" s="1">
        <f t="shared" si="1413"/>
        <v>0.66534221077382139</v>
      </c>
      <c r="J1272" s="1">
        <f t="shared" si="1413"/>
        <v>0.68001634147148482</v>
      </c>
      <c r="K1272" s="1">
        <f t="shared" si="1413"/>
        <v>0.77197424065064268</v>
      </c>
      <c r="L1272" s="1">
        <f t="shared" ref="L1272:O1272" si="1417">IFERROR(L1221/SUM(L1145,L1178),"-")</f>
        <v>0.93165756995340876</v>
      </c>
      <c r="M1272" s="1">
        <f t="shared" si="1417"/>
        <v>1.0946472381102321</v>
      </c>
      <c r="N1272" s="1">
        <f t="shared" si="1417"/>
        <v>1.1316554398038114</v>
      </c>
      <c r="O1272" s="1">
        <f t="shared" si="1417"/>
        <v>1.1881723507473814</v>
      </c>
      <c r="P1272" s="1">
        <f t="shared" si="1415"/>
        <v>1.2155862819818872</v>
      </c>
      <c r="Q1272" s="1">
        <f t="shared" si="1415"/>
        <v>1.2603702659048857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0.51975568473665945</v>
      </c>
      <c r="G1273" s="1">
        <f t="shared" si="1413"/>
        <v>0.52668138107036144</v>
      </c>
      <c r="H1273" s="1">
        <f t="shared" si="1413"/>
        <v>0.58416439181618984</v>
      </c>
      <c r="I1273" s="1">
        <f t="shared" si="1413"/>
        <v>0.62568279231723989</v>
      </c>
      <c r="J1273" s="1">
        <f t="shared" si="1413"/>
        <v>0.63823802811672403</v>
      </c>
      <c r="K1273" s="1">
        <f t="shared" si="1413"/>
        <v>0.7179588319653385</v>
      </c>
      <c r="L1273" s="1">
        <f t="shared" ref="L1273:O1273" si="1418">IFERROR(L1222/SUM(L1146,L1179),"-")</f>
        <v>0.83882106263281153</v>
      </c>
      <c r="M1273" s="1">
        <f t="shared" si="1418"/>
        <v>0.96860892486505279</v>
      </c>
      <c r="N1273" s="1">
        <f t="shared" si="1418"/>
        <v>1.0328203995921246</v>
      </c>
      <c r="O1273" s="1">
        <f t="shared" si="1418"/>
        <v>1.0938573282037531</v>
      </c>
      <c r="P1273" s="1">
        <f t="shared" si="1415"/>
        <v>1.1288132492106735</v>
      </c>
      <c r="Q1273" s="1">
        <f t="shared" si="1415"/>
        <v>1.1446275862060733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0.72840569582556913</v>
      </c>
      <c r="G1274" s="1">
        <f t="shared" si="1419"/>
        <v>0.77317603625200704</v>
      </c>
      <c r="H1274" s="1">
        <f t="shared" si="1419"/>
        <v>0.78892329956794571</v>
      </c>
      <c r="I1274" s="1">
        <f t="shared" si="1419"/>
        <v>0.83050358605120256</v>
      </c>
      <c r="J1274" s="1">
        <f t="shared" si="1419"/>
        <v>0.86175786504688212</v>
      </c>
      <c r="K1274" s="1">
        <f t="shared" si="1419"/>
        <v>0.94786146510317848</v>
      </c>
      <c r="L1274" s="1">
        <f t="shared" ref="L1274:O1274" si="1420">IFERROR(L1223/SUM(L1147,L1199),"-")</f>
        <v>1.0707777237717713</v>
      </c>
      <c r="M1274" s="1">
        <f t="shared" si="1420"/>
        <v>1.229004575637872</v>
      </c>
      <c r="N1274" s="1">
        <f t="shared" si="1420"/>
        <v>1.2723025375734935</v>
      </c>
      <c r="O1274" s="1">
        <f t="shared" si="1420"/>
        <v>1.31502132923964</v>
      </c>
      <c r="P1274" s="1">
        <f t="shared" ref="P1274:Q1277" si="1421">IFERROR(P1223/SUM(P1147,P1199),"-")</f>
        <v>1.2910879912894215</v>
      </c>
      <c r="Q1274" s="1">
        <f t="shared" si="1421"/>
        <v>1.4394933689186662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0.43271781370048923</v>
      </c>
      <c r="G1275" s="1">
        <f t="shared" si="1419"/>
        <v>0.63708805548702474</v>
      </c>
      <c r="H1275" s="1">
        <f t="shared" si="1419"/>
        <v>0.65466170888222763</v>
      </c>
      <c r="I1275" s="1">
        <f t="shared" si="1419"/>
        <v>0.62239315440363874</v>
      </c>
      <c r="J1275" s="1">
        <f t="shared" si="1419"/>
        <v>0.70964588683928098</v>
      </c>
      <c r="K1275" s="1">
        <f t="shared" si="1419"/>
        <v>0.79805206021338793</v>
      </c>
      <c r="L1275" s="1">
        <f t="shared" ref="L1275:O1275" si="1422">IFERROR(L1224/SUM(L1148,L1200),"-")</f>
        <v>0.92822138795330345</v>
      </c>
      <c r="M1275" s="1">
        <f t="shared" si="1422"/>
        <v>1.0780827917349407</v>
      </c>
      <c r="N1275" s="1">
        <f t="shared" si="1422"/>
        <v>1.1050177740628804</v>
      </c>
      <c r="O1275" s="1">
        <f t="shared" si="1422"/>
        <v>1.1461274322132984</v>
      </c>
      <c r="P1275" s="1">
        <f t="shared" si="1421"/>
        <v>1.1551852124614086</v>
      </c>
      <c r="Q1275" s="1">
        <f t="shared" si="1421"/>
        <v>1.2436549861288515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0.55358292335481385</v>
      </c>
      <c r="G1276" s="1">
        <f t="shared" si="1419"/>
        <v>0.61225876800496914</v>
      </c>
      <c r="H1276" s="1">
        <f t="shared" si="1419"/>
        <v>0.62629909361619751</v>
      </c>
      <c r="I1276" s="1">
        <f t="shared" si="1419"/>
        <v>0.65786004763764572</v>
      </c>
      <c r="J1276" s="1">
        <f t="shared" si="1419"/>
        <v>0.68849180973645541</v>
      </c>
      <c r="K1276" s="1">
        <f t="shared" si="1419"/>
        <v>0.77989052507654655</v>
      </c>
      <c r="L1276" s="1">
        <f t="shared" ref="L1276:O1276" si="1423">IFERROR(L1225/SUM(L1149,L1201),"-")</f>
        <v>0.93951640438072148</v>
      </c>
      <c r="M1276" s="1">
        <f t="shared" si="1423"/>
        <v>1.1008442042222899</v>
      </c>
      <c r="N1276" s="1">
        <f t="shared" si="1423"/>
        <v>1.1352493673332691</v>
      </c>
      <c r="O1276" s="1">
        <f t="shared" si="1423"/>
        <v>1.1620191112051799</v>
      </c>
      <c r="P1276" s="1">
        <f t="shared" si="1421"/>
        <v>1.1651690058738768</v>
      </c>
      <c r="Q1276" s="1">
        <f t="shared" si="1421"/>
        <v>1.2335535273689082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0.5269984729608892</v>
      </c>
      <c r="G1277" s="1">
        <f t="shared" si="1419"/>
        <v>0.56287579529427889</v>
      </c>
      <c r="H1277" s="1">
        <f t="shared" si="1419"/>
        <v>0.59328724664550325</v>
      </c>
      <c r="I1277" s="1">
        <f t="shared" si="1419"/>
        <v>0.62060264093469697</v>
      </c>
      <c r="J1277" s="1">
        <f t="shared" si="1419"/>
        <v>0.64644053989513361</v>
      </c>
      <c r="K1277" s="1">
        <f t="shared" si="1419"/>
        <v>0.72565301776306435</v>
      </c>
      <c r="L1277" s="1">
        <f t="shared" ref="L1277:O1277" si="1424">IFERROR(L1226/SUM(L1150,L1202),"-")</f>
        <v>0.86479774103067064</v>
      </c>
      <c r="M1277" s="1">
        <f t="shared" si="1424"/>
        <v>1.0070010432114584</v>
      </c>
      <c r="N1277" s="1">
        <f t="shared" si="1424"/>
        <v>1.0404913262901885</v>
      </c>
      <c r="O1277" s="1">
        <f t="shared" si="1424"/>
        <v>1.1013429357343567</v>
      </c>
      <c r="P1277" s="1">
        <f t="shared" si="1421"/>
        <v>1.1363609835807154</v>
      </c>
      <c r="Q1277" s="1">
        <f t="shared" si="1421"/>
        <v>1.1518849043705905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1.0965696656165205</v>
      </c>
      <c r="H1278" s="1">
        <f t="shared" si="1425"/>
        <v>1.0965696656165176</v>
      </c>
      <c r="I1278" s="1">
        <f t="shared" si="1425"/>
        <v>1.096569665616518</v>
      </c>
      <c r="J1278" s="1">
        <f t="shared" si="1425"/>
        <v>1.118374413835362</v>
      </c>
      <c r="K1278" s="1">
        <f t="shared" si="1425"/>
        <v>1.155947500518109</v>
      </c>
      <c r="L1278" s="1">
        <f t="shared" ref="L1278:O1278" si="1426">IFERROR(L1227/L1153,"-")</f>
        <v>1.2377817378007754</v>
      </c>
      <c r="M1278" s="1">
        <f t="shared" si="1426"/>
        <v>1.3156741037841673</v>
      </c>
      <c r="N1278" s="1">
        <f t="shared" si="1426"/>
        <v>1.3629659244900056</v>
      </c>
      <c r="O1278" s="1">
        <f t="shared" si="1426"/>
        <v>1.4868901237485339</v>
      </c>
      <c r="P1278" s="1">
        <f t="shared" ref="P1278:Q1281" si="1427">IFERROR(P1227/P1153,"-")</f>
        <v>1.5150474292446781</v>
      </c>
      <c r="Q1278" s="1">
        <f t="shared" si="1427"/>
        <v>1.5777288834242407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0.89149519806162014</v>
      </c>
      <c r="G1279" s="1">
        <f t="shared" si="1428"/>
        <v>0.89149519806161914</v>
      </c>
      <c r="H1279" s="1">
        <f t="shared" si="1428"/>
        <v>0.89149519806162103</v>
      </c>
      <c r="I1279" s="1">
        <f t="shared" si="1428"/>
        <v>0.89149519806162225</v>
      </c>
      <c r="J1279" s="1">
        <f t="shared" si="1428"/>
        <v>0.91063671192775342</v>
      </c>
      <c r="K1279" s="1">
        <f t="shared" si="1428"/>
        <v>0.94700611178061223</v>
      </c>
      <c r="L1279" s="1">
        <f t="shared" ref="L1279:O1279" si="1429">IFERROR(L1228/L1154,"-")</f>
        <v>1.0123476364896011</v>
      </c>
      <c r="M1279" s="1">
        <f t="shared" si="1429"/>
        <v>1.0798946389134261</v>
      </c>
      <c r="N1279" s="1">
        <f t="shared" si="1429"/>
        <v>1.1271893337135308</v>
      </c>
      <c r="O1279" s="1">
        <f t="shared" si="1429"/>
        <v>1.2240464041072356</v>
      </c>
      <c r="P1279" s="1">
        <f t="shared" si="1427"/>
        <v>1.2545625149604029</v>
      </c>
      <c r="Q1279" s="1">
        <f t="shared" si="1427"/>
        <v>1.3008122928940076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0.8300050725649063</v>
      </c>
      <c r="G1280" s="1">
        <f t="shared" si="1430"/>
        <v>0.83000507256490663</v>
      </c>
      <c r="H1280" s="1">
        <f t="shared" si="1430"/>
        <v>0.83000507256490486</v>
      </c>
      <c r="I1280" s="1">
        <f t="shared" si="1430"/>
        <v>0.83000507256490708</v>
      </c>
      <c r="J1280" s="1">
        <f t="shared" si="1430"/>
        <v>0.84331102856509998</v>
      </c>
      <c r="K1280" s="1">
        <f t="shared" si="1430"/>
        <v>0.88284337230644128</v>
      </c>
      <c r="L1280" s="1">
        <f t="shared" ref="L1280:O1280" si="1431">IFERROR(L1229/L1155,"-")</f>
        <v>0.94432150024034944</v>
      </c>
      <c r="M1280" s="1">
        <f t="shared" si="1431"/>
        <v>1.0079881221073066</v>
      </c>
      <c r="N1280" s="1">
        <f t="shared" si="1431"/>
        <v>1.0540365802160951</v>
      </c>
      <c r="O1280" s="1">
        <f t="shared" si="1431"/>
        <v>1.142778763010956</v>
      </c>
      <c r="P1280" s="1">
        <f t="shared" si="1427"/>
        <v>1.1728946067884505</v>
      </c>
      <c r="Q1280" s="1">
        <f t="shared" si="1427"/>
        <v>1.2153637426286776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0.83675282096654247</v>
      </c>
      <c r="H1281" s="1">
        <f t="shared" si="1432"/>
        <v>0.83675282096654058</v>
      </c>
      <c r="I1281" s="1">
        <f t="shared" si="1432"/>
        <v>0.83675282096654169</v>
      </c>
      <c r="J1281" s="1">
        <f t="shared" si="1432"/>
        <v>0.85360656094442389</v>
      </c>
      <c r="K1281" s="1">
        <f t="shared" si="1432"/>
        <v>0.8860411447011215</v>
      </c>
      <c r="L1281" s="1">
        <f t="shared" ref="L1281:O1281" si="1433">IFERROR(L1230/L1156,"-")</f>
        <v>0.94415914223522945</v>
      </c>
      <c r="M1281" s="1">
        <f t="shared" si="1433"/>
        <v>1.0035148633851487</v>
      </c>
      <c r="N1281" s="1">
        <f t="shared" si="1433"/>
        <v>1.0445893873319902</v>
      </c>
      <c r="O1281" s="1">
        <f t="shared" si="1433"/>
        <v>1.1284281645968315</v>
      </c>
      <c r="P1281" s="1">
        <f t="shared" si="1427"/>
        <v>1.1547421270788092</v>
      </c>
      <c r="Q1281" s="1">
        <f t="shared" si="1427"/>
        <v>1.1947365023294592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0.49379534694678284</v>
      </c>
      <c r="G1282" s="1">
        <f t="shared" si="1434"/>
        <v>0.50503220860251374</v>
      </c>
      <c r="H1282" s="1">
        <f t="shared" si="1434"/>
        <v>0.5218875010861096</v>
      </c>
      <c r="I1282" s="1">
        <f t="shared" si="1434"/>
        <v>0.54997965522543646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1.1371560274735701</v>
      </c>
      <c r="G1283" s="1">
        <f t="shared" si="1434"/>
        <v>1.1601311489099797</v>
      </c>
      <c r="H1283" s="1">
        <f t="shared" si="1434"/>
        <v>1.3971625192957582</v>
      </c>
      <c r="I1283" s="1">
        <f t="shared" si="1434"/>
        <v>1.338788225331532</v>
      </c>
      <c r="J1283" s="1">
        <f t="shared" si="1434"/>
        <v>1.1400222376337936</v>
      </c>
      <c r="K1283" s="1">
        <f>IFERROR(K1232/K1163,"-")</f>
        <v>0.90021448940048199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1.5892013074607279</v>
      </c>
      <c r="G1284" s="1">
        <f t="shared" si="1434"/>
        <v>2.1275556940358209</v>
      </c>
      <c r="H1284" s="1">
        <f t="shared" si="1434"/>
        <v>1.9411583059703201</v>
      </c>
      <c r="I1284" s="1">
        <f t="shared" si="1434"/>
        <v>1.9460232793168597</v>
      </c>
      <c r="J1284" s="1">
        <f t="shared" si="1434"/>
        <v>1.9461347257642383</v>
      </c>
      <c r="K1284" s="1">
        <f t="shared" si="1434"/>
        <v>1.8267042295690525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1.9621491892753835</v>
      </c>
      <c r="G1285" s="1">
        <f t="shared" si="1434"/>
        <v>2.4914705043249747</v>
      </c>
      <c r="H1285" s="1">
        <f t="shared" si="1434"/>
        <v>2.4818419226709536</v>
      </c>
      <c r="I1285" s="1">
        <f t="shared" si="1434"/>
        <v>2.4970722124506222</v>
      </c>
      <c r="J1285" s="1">
        <f t="shared" si="1434"/>
        <v>2.5259342328518901</v>
      </c>
      <c r="K1285" s="1">
        <f t="shared" si="1434"/>
        <v>1.4219517876409093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1.136927214946009</v>
      </c>
      <c r="G1286" s="1">
        <f t="shared" si="1434"/>
        <v>1.3310489405110841</v>
      </c>
      <c r="H1286" s="1">
        <f t="shared" si="1434"/>
        <v>1.353227550698922</v>
      </c>
      <c r="I1286" s="1">
        <f t="shared" si="1434"/>
        <v>1.3517397930508517</v>
      </c>
      <c r="J1286" s="1">
        <f t="shared" si="1434"/>
        <v>1.5240813334032328</v>
      </c>
      <c r="K1286" s="1">
        <f t="shared" si="1434"/>
        <v>0.80924291405701354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0.28603940550919477</v>
      </c>
      <c r="G1287" s="1">
        <f t="shared" si="1434"/>
        <v>0.29254854993039725</v>
      </c>
      <c r="H1287" s="1">
        <f t="shared" si="1434"/>
        <v>0.30231226656220034</v>
      </c>
      <c r="I1287" s="1">
        <f t="shared" si="1434"/>
        <v>0.3185851276152063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0.68329247851279229</v>
      </c>
      <c r="G1288" s="1">
        <f t="shared" si="1434"/>
        <v>0.65029810614260886</v>
      </c>
      <c r="H1288" s="1">
        <f t="shared" si="1434"/>
        <v>0.62480326789508778</v>
      </c>
      <c r="I1288" s="1">
        <f t="shared" si="1434"/>
        <v>0.62461181647518949</v>
      </c>
      <c r="J1288" s="1">
        <f t="shared" si="1434"/>
        <v>0.6009546242375533</v>
      </c>
      <c r="K1288" s="1">
        <f t="shared" si="1434"/>
        <v>0.59827167708284834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0.60408580756903907</v>
      </c>
      <c r="G1289" s="1">
        <f t="shared" si="1434"/>
        <v>0.60446210110247889</v>
      </c>
      <c r="H1289" s="1">
        <f t="shared" si="1434"/>
        <v>0.589529405162038</v>
      </c>
      <c r="I1289" s="1">
        <f t="shared" si="1434"/>
        <v>0.59145662801735521</v>
      </c>
      <c r="J1289" s="1">
        <f t="shared" si="1434"/>
        <v>0.56106683963512527</v>
      </c>
      <c r="K1289" s="1">
        <f t="shared" si="1434"/>
        <v>0.55217647867296604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0.51523988914945906</v>
      </c>
      <c r="G1290" s="1">
        <f t="shared" si="1434"/>
        <v>0.51602466860614293</v>
      </c>
      <c r="H1290" s="1">
        <f t="shared" si="1434"/>
        <v>0.49942675114731788</v>
      </c>
      <c r="I1290" s="1">
        <f t="shared" si="1434"/>
        <v>0.5007389597650882</v>
      </c>
      <c r="J1290" s="1">
        <f t="shared" si="1434"/>
        <v>0.4848068214698279</v>
      </c>
      <c r="K1290" s="1">
        <f t="shared" si="1434"/>
        <v>0.48212505746953804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0.43920928419413302</v>
      </c>
      <c r="G1291" s="1">
        <f t="shared" si="1434"/>
        <v>0.4333046334153608</v>
      </c>
      <c r="H1291" s="1">
        <f t="shared" si="1434"/>
        <v>0.43385411874426355</v>
      </c>
      <c r="I1291" s="1">
        <f t="shared" si="1434"/>
        <v>0.43723031815775248</v>
      </c>
      <c r="J1291" s="1">
        <f t="shared" si="1434"/>
        <v>0.43409400385193175</v>
      </c>
      <c r="K1291" s="1">
        <f t="shared" si="1434"/>
        <v>0.43448753494643444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0.5183762762553521</v>
      </c>
      <c r="H1292" s="1">
        <f t="shared" si="1434"/>
        <v>0.53759601958149039</v>
      </c>
      <c r="I1292" s="1">
        <f t="shared" si="1434"/>
        <v>0.59068724974138165</v>
      </c>
      <c r="J1292" s="1">
        <f t="shared" si="1434"/>
        <v>0.59509515621167652</v>
      </c>
      <c r="K1292" s="1">
        <f t="shared" si="1434"/>
        <v>0.60501550096930834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0.41733711223534964</v>
      </c>
      <c r="H1293" s="1">
        <f t="shared" si="1434"/>
        <v>0.43536527945252268</v>
      </c>
      <c r="I1293" s="1">
        <f t="shared" si="1434"/>
        <v>0.47754405762608776</v>
      </c>
      <c r="J1293" s="1">
        <f t="shared" si="1434"/>
        <v>0.48095891285145292</v>
      </c>
      <c r="K1293" s="1">
        <f t="shared" si="1434"/>
        <v>0.49014717684733849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0.38796990995538683</v>
      </c>
      <c r="H1294" s="1">
        <f t="shared" si="1434"/>
        <v>0.40489867308546446</v>
      </c>
      <c r="I1294" s="1">
        <f t="shared" si="1434"/>
        <v>0.43898298706562416</v>
      </c>
      <c r="J1294" s="1">
        <f t="shared" si="1434"/>
        <v>0.44332457755026095</v>
      </c>
      <c r="K1294" s="1">
        <f t="shared" si="1434"/>
        <v>0.45448450838057253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0.39332458747711352</v>
      </c>
      <c r="H1295" s="1">
        <f t="shared" si="1434"/>
        <v>0.41046909794985548</v>
      </c>
      <c r="I1295" s="1">
        <f t="shared" si="1434"/>
        <v>0.45000908723183897</v>
      </c>
      <c r="J1295" s="1">
        <f t="shared" si="1434"/>
        <v>0.45290476060321594</v>
      </c>
      <c r="K1295" s="1">
        <f t="shared" si="1434"/>
        <v>0.46066624754952873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0.41824117647058801</v>
      </c>
      <c r="G1297" s="1">
        <f t="shared" si="1450"/>
        <v>1.5799621632402132</v>
      </c>
      <c r="H1297" s="1">
        <f t="shared" si="1450"/>
        <v>1.4970402409151715</v>
      </c>
      <c r="I1297" s="1">
        <f t="shared" si="1450"/>
        <v>1.0254085237464257</v>
      </c>
      <c r="J1297" s="1">
        <f t="shared" si="1450"/>
        <v>0.98540281900911919</v>
      </c>
      <c r="K1297" s="1">
        <f t="shared" si="1450"/>
        <v>0.90297678648384561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1.1924720639123956</v>
      </c>
      <c r="G1298" s="1">
        <f t="shared" si="1450"/>
        <v>2.6788899040280074</v>
      </c>
      <c r="H1298" s="1">
        <f t="shared" si="1450"/>
        <v>2.1765973485909238</v>
      </c>
      <c r="I1298" s="1">
        <f t="shared" si="1450"/>
        <v>2.1592983499914284</v>
      </c>
      <c r="J1298" s="1">
        <f t="shared" si="1450"/>
        <v>2.0922779876404221</v>
      </c>
      <c r="K1298" s="1">
        <f t="shared" si="1450"/>
        <v>1.9304368573588926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0.89894129786069832</v>
      </c>
      <c r="G1299" s="1">
        <f t="shared" si="1450"/>
        <v>1.2098740414446194</v>
      </c>
      <c r="H1299" s="1">
        <f t="shared" si="1450"/>
        <v>1.2070578164501058</v>
      </c>
      <c r="I1299" s="1">
        <f t="shared" si="1450"/>
        <v>1.2599199101725311</v>
      </c>
      <c r="J1299" s="1">
        <f t="shared" si="1450"/>
        <v>1.3715409944940804</v>
      </c>
      <c r="K1299" s="1">
        <f t="shared" si="1450"/>
        <v>0.83473810163678985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1.3438155237276248</v>
      </c>
      <c r="G1300" s="1">
        <f t="shared" si="1450"/>
        <v>1.5806938923061611</v>
      </c>
      <c r="H1300" s="1">
        <f t="shared" si="1450"/>
        <v>1.5770165446248563</v>
      </c>
      <c r="I1300" s="1">
        <f t="shared" si="1450"/>
        <v>1.5882265343202555</v>
      </c>
      <c r="J1300" s="1">
        <f t="shared" si="1450"/>
        <v>1.4920978186358125</v>
      </c>
      <c r="K1300" s="1">
        <f t="shared" si="1450"/>
        <v>0.82478478911436437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0.33901850024086005</v>
      </c>
      <c r="G1301" s="1">
        <f t="shared" si="1450"/>
        <v>0.3539142716660108</v>
      </c>
      <c r="H1301" s="1">
        <f t="shared" si="1450"/>
        <v>0.37625792880373771</v>
      </c>
      <c r="I1301" s="1">
        <f t="shared" si="1450"/>
        <v>0.41349735736661486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0.75417318354079566</v>
      </c>
      <c r="G1302" s="1">
        <f t="shared" si="1450"/>
        <v>0.9276798819879063</v>
      </c>
      <c r="H1302" s="1">
        <f t="shared" si="1450"/>
        <v>0.92325404172414172</v>
      </c>
      <c r="I1302" s="1">
        <f t="shared" si="1450"/>
        <v>0.90589470834683561</v>
      </c>
      <c r="J1302" s="1">
        <f t="shared" si="1450"/>
        <v>0.88591847338019847</v>
      </c>
      <c r="K1302" s="1">
        <f t="shared" si="1450"/>
        <v>0.63930935015417067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0.69646832033182571</v>
      </c>
      <c r="G1303" s="1">
        <f t="shared" si="1450"/>
        <v>0.70390271240246582</v>
      </c>
      <c r="H1303" s="1">
        <f t="shared" si="1450"/>
        <v>0.70294635433993313</v>
      </c>
      <c r="I1303" s="1">
        <f t="shared" si="1450"/>
        <v>0.76119714929148419</v>
      </c>
      <c r="J1303" s="1">
        <f t="shared" si="1450"/>
        <v>0.79629420886121882</v>
      </c>
      <c r="K1303" s="1">
        <f t="shared" si="1450"/>
        <v>0.52278546087050282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0.52829612614143318</v>
      </c>
      <c r="G1304" s="1">
        <f t="shared" si="1450"/>
        <v>0.53243910072104095</v>
      </c>
      <c r="H1304" s="1">
        <f t="shared" si="1450"/>
        <v>0.53197909937453403</v>
      </c>
      <c r="I1304" s="1">
        <f t="shared" si="1450"/>
        <v>0.5412005298653072</v>
      </c>
      <c r="J1304" s="1">
        <f t="shared" si="1450"/>
        <v>0.58949697714167482</v>
      </c>
      <c r="K1304" s="1">
        <f t="shared" si="1450"/>
        <v>0.47308985743738635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0.46613123904699622</v>
      </c>
      <c r="G1305" s="1">
        <f t="shared" si="1450"/>
        <v>0.4557446425750622</v>
      </c>
      <c r="H1305" s="1">
        <f t="shared" si="1450"/>
        <v>0.45671984690523343</v>
      </c>
      <c r="I1305" s="1">
        <f t="shared" si="1450"/>
        <v>0.46329994612949793</v>
      </c>
      <c r="J1305" s="1">
        <f t="shared" si="1450"/>
        <v>0.39142038695456316</v>
      </c>
      <c r="K1305" s="1">
        <f t="shared" si="1450"/>
        <v>0.42541565024714456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0.56203544748554668</v>
      </c>
      <c r="H1306" s="1">
        <f t="shared" si="1450"/>
        <v>0.57807641524999964</v>
      </c>
      <c r="I1306" s="1">
        <f t="shared" si="1450"/>
        <v>0.6293699716907194</v>
      </c>
      <c r="J1306" s="1">
        <f t="shared" si="1450"/>
        <v>0.63273504320314999</v>
      </c>
      <c r="K1306" s="1">
        <f t="shared" si="1450"/>
        <v>0.63991051606006832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0.45210145766281401</v>
      </c>
      <c r="H1307" s="1">
        <f t="shared" si="1450"/>
        <v>0.46734303524980941</v>
      </c>
      <c r="I1307" s="1">
        <f t="shared" si="1450"/>
        <v>0.50638378266977935</v>
      </c>
      <c r="J1307" s="1">
        <f t="shared" si="1450"/>
        <v>0.50953084967765461</v>
      </c>
      <c r="K1307" s="1">
        <f t="shared" si="1450"/>
        <v>0.51752158471057885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0.42028149632876932</v>
      </c>
      <c r="H1308" s="1">
        <f t="shared" si="1450"/>
        <v>0.43456078829028888</v>
      </c>
      <c r="I1308" s="1">
        <f t="shared" si="1450"/>
        <v>0.46616672038782125</v>
      </c>
      <c r="J1308" s="1">
        <f t="shared" si="1450"/>
        <v>0.47022070555931167</v>
      </c>
      <c r="K1308" s="1">
        <f t="shared" si="1450"/>
        <v>0.4801075924480786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0.39943403925494742</v>
      </c>
      <c r="H1309" s="1">
        <f t="shared" si="1450"/>
        <v>0.41252904695257431</v>
      </c>
      <c r="I1309" s="1">
        <f t="shared" si="1450"/>
        <v>0.44135379288477633</v>
      </c>
      <c r="J1309" s="1">
        <f t="shared" si="1450"/>
        <v>0.44494050932937762</v>
      </c>
      <c r="K1309" s="1">
        <f t="shared" si="1450"/>
        <v>0.45447941049433987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0.61683290375284983</v>
      </c>
      <c r="G1311" s="1">
        <f t="shared" si="1466"/>
        <v>0.37567366900868898</v>
      </c>
      <c r="H1311" s="1">
        <f t="shared" si="1466"/>
        <v>0.34206951026246674</v>
      </c>
      <c r="I1311" s="1">
        <f t="shared" si="1466"/>
        <v>8.220569552434461E-5</v>
      </c>
      <c r="J1311" s="1">
        <f t="shared" si="1466"/>
        <v>5.7971401261724075E-5</v>
      </c>
      <c r="K1311" s="1">
        <f t="shared" si="1466"/>
        <v>4.3476426790529447E-5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0.63177283932456929</v>
      </c>
      <c r="G1312" s="1">
        <f t="shared" si="1466"/>
        <v>5.7391808963219978E-2</v>
      </c>
      <c r="H1312" s="1">
        <f t="shared" si="1466"/>
        <v>2.6618861758324501E-2</v>
      </c>
      <c r="I1312" s="1">
        <f t="shared" si="1466"/>
        <v>1.8458216650476647E-4</v>
      </c>
      <c r="J1312" s="1">
        <f t="shared" si="1466"/>
        <v>1.9811486124307743E-5</v>
      </c>
      <c r="K1312" s="1">
        <f t="shared" si="1466"/>
        <v>1.1804306353303222E-5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0.46909594602955645</v>
      </c>
      <c r="G1313" s="1">
        <f t="shared" si="1466"/>
        <v>5.5255785640086777E-2</v>
      </c>
      <c r="H1313" s="1">
        <f t="shared" si="1466"/>
        <v>5.0922127613614705E-2</v>
      </c>
      <c r="I1313" s="1">
        <f t="shared" si="1466"/>
        <v>2.7975189767456273E-4</v>
      </c>
      <c r="J1313" s="1">
        <f t="shared" si="1466"/>
        <v>1.3225729740380974E-4</v>
      </c>
      <c r="K1313" s="1">
        <f t="shared" si="1466"/>
        <v>1.1791698973602041E-4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0.68274269852164315</v>
      </c>
      <c r="G1314" s="1">
        <f t="shared" si="1466"/>
        <v>0.28893481620175393</v>
      </c>
      <c r="H1314" s="1">
        <f t="shared" si="1466"/>
        <v>0.26586454037058083</v>
      </c>
      <c r="I1314" s="1">
        <f t="shared" si="1466"/>
        <v>7.1049096639849901E-2</v>
      </c>
      <c r="J1314" s="1">
        <f t="shared" si="1466"/>
        <v>0.11495912779947752</v>
      </c>
      <c r="K1314" s="1">
        <f t="shared" si="1466"/>
        <v>0.1158471310079557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0.76329576250360776</v>
      </c>
      <c r="G1315" s="3">
        <f t="shared" ref="G1315:K1315" si="1474">G1316+G1322+G1327+G1341</f>
        <v>1.2921087433781853</v>
      </c>
      <c r="H1315" s="3">
        <f t="shared" si="1474"/>
        <v>0.7742630027833769</v>
      </c>
      <c r="I1315" s="3">
        <f t="shared" si="1474"/>
        <v>1.2416904364927515</v>
      </c>
      <c r="J1315" s="3">
        <f t="shared" si="1474"/>
        <v>1.1907841614440278</v>
      </c>
      <c r="K1315" s="3">
        <f t="shared" si="1474"/>
        <v>1.209313355475431</v>
      </c>
      <c r="L1315" s="3">
        <f t="shared" ref="L1315:O1315" si="1475">L1316+L1322+L1327+L1341</f>
        <v>1.1882624726359838</v>
      </c>
      <c r="M1315" s="3">
        <f t="shared" si="1475"/>
        <v>1.1609295172252312</v>
      </c>
      <c r="N1315" s="3">
        <f t="shared" si="1475"/>
        <v>1.168834383296474</v>
      </c>
      <c r="O1315" s="3">
        <f t="shared" si="1475"/>
        <v>1.1956263632697595</v>
      </c>
      <c r="P1315" s="3">
        <f>P1316+P1322+P1327+P1341</f>
        <v>1.2322272943040804</v>
      </c>
      <c r="Q1315" s="3">
        <f>Q1316+Q1322+Q1327+Q1341</f>
        <v>1.2751946548913693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1.2491295778018652E-2</v>
      </c>
      <c r="G1316" s="1">
        <f t="shared" ref="G1316:K1316" si="1476">SUM(G1317:G1321)</f>
        <v>3.3169205732169242E-2</v>
      </c>
      <c r="H1316" s="1">
        <f t="shared" si="1476"/>
        <v>0.73980772826092078</v>
      </c>
      <c r="I1316" s="1">
        <f t="shared" si="1476"/>
        <v>1.2206615170848947</v>
      </c>
      <c r="J1316" s="1">
        <f t="shared" si="1476"/>
        <v>1.1799670836419582</v>
      </c>
      <c r="K1316" s="1">
        <f t="shared" si="1476"/>
        <v>1.1990350014603222</v>
      </c>
      <c r="L1316" s="1">
        <f t="shared" ref="L1316:O1316" si="1477">SUM(L1317:L1321)</f>
        <v>1.178325889427799</v>
      </c>
      <c r="M1316" s="1">
        <f t="shared" si="1477"/>
        <v>1.157634696173607</v>
      </c>
      <c r="N1316" s="1">
        <f t="shared" si="1477"/>
        <v>1.1671969738526837</v>
      </c>
      <c r="O1316" s="1">
        <f t="shared" si="1477"/>
        <v>1.1941789892415386</v>
      </c>
      <c r="P1316" s="1">
        <f>SUM(P1317:P1321)</f>
        <v>1.2307637582507414</v>
      </c>
      <c r="Q1316" s="1">
        <f>SUM(Q1317:Q1321)</f>
        <v>1.2737020884198633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4.6545350957234786E-4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4.841095302635499E-4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4.7931419690768325E-4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3.1723734361414072E-4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8.7307301410548752E-3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0.15438595260433349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0.24708339945551183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0.24457157104949953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0.25347182358246595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0.25041762745948964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0.24173240647007685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0.24525509711063923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0.25002423450443317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0.25761494823889175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0.26594149017232138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1.7873733568249466E-3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4.8127665624650142E-3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7.7291553874417274E-2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0.12875586381266477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0.12286095751421904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0.12611384556733263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0.12539208353812506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0.12105832931402827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0.12258338499769232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0.12505989072031209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0.12887322935433201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0.13328551354358414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8.6753231751331757E-3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1.7122025710854697E-2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0.50471889210443621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0.84361142938994749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0.81176462017319873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0.81859603037819728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0.80171387778678416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0.79393067526067307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0.79798112654285103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0.81732053716867692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0.8422880252809144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0.87105188675253065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1.2459083928740412E-3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2.0195737875311061E-3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2.9320154808260617E-3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1.2108244267706417E-3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7.6993490504099148E-4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8.5330193232630665E-4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8.0230064340007848E-4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9.1328512882880625E-4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1.3773652015012764E-3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1.7743268481166018E-3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1.9875553766030541E-3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3.4231979514273065E-3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9.1354385152691317E-4</v>
      </c>
      <c r="J1322" s="1">
        <f t="shared" si="1480"/>
        <v>1.5856591423590114E-3</v>
      </c>
      <c r="K1322" s="1">
        <f t="shared" si="1480"/>
        <v>1.698679915929456E-3</v>
      </c>
      <c r="L1322" s="1">
        <f t="shared" ref="L1322:O1322" si="1481">SUM(L1323:L1326)</f>
        <v>1.7549210356061198E-3</v>
      </c>
      <c r="M1322" s="1">
        <f t="shared" si="1481"/>
        <v>1.5112183921027471E-3</v>
      </c>
      <c r="N1322" s="1">
        <f t="shared" si="1481"/>
        <v>1.6374094437903153E-3</v>
      </c>
      <c r="O1322" s="1">
        <f t="shared" si="1481"/>
        <v>1.4473740282208891E-3</v>
      </c>
      <c r="P1322" s="1">
        <f>SUM(P1323:P1326)</f>
        <v>1.4635360533391492E-3</v>
      </c>
      <c r="Q1322" s="1">
        <f>SUM(Q1323:Q1326)</f>
        <v>1.4925664715059563E-3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1.3906468027499256E-4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2.3427314068615946E-4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3.0784219615523627E-4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2.9470801282333546E-4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2.7480274392295253E-4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2.5899396503729693E-4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2.5958169963319317E-4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2.5425291364947574E-4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2.6245316701616127E-4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1.6578445986837183E-4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3.0335459412456225E-4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4.0559119673152486E-4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3.857349085320766E-4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3.6625927442272176E-4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3.4866254898956303E-4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3.5076857627473453E-4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3.4557178507948339E-4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3.5754325863977219E-4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3.2527329387709296E-4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5.0208118341114308E-4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4.6535045821506789E-4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5.9226445825021534E-4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4.1478183516413753E-4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5.7735892640292327E-4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3.9360495073401775E-4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4.0676289801503952E-4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4.0412886803479386E-4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2.8342141750645585E-4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5.4595022413714679E-4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5.1989606482762693E-4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4.8221365600049248E-4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4.5537453859293537E-4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4.5239400336053218E-4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4.4341880157894341E-4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4.5694845659515051E-4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4.6844117781522885E-4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0.7504928717692545</v>
      </c>
      <c r="G1327" s="1">
        <f t="shared" ref="G1327:K1327" si="1482">SUM(G1332:G1340)</f>
        <v>1.25296835585803</v>
      </c>
      <c r="H1327" s="1">
        <f t="shared" si="1482"/>
        <v>2.9822805783881117E-2</v>
      </c>
      <c r="I1327" s="1">
        <f t="shared" si="1482"/>
        <v>1.4772098088462048E-2</v>
      </c>
      <c r="J1327" s="1">
        <f t="shared" si="1482"/>
        <v>5.9044607186947559E-3</v>
      </c>
      <c r="K1327" s="1">
        <f t="shared" si="1482"/>
        <v>5.2411740140492656E-3</v>
      </c>
      <c r="L1327" s="1">
        <f t="shared" ref="L1327:O1327" si="1483">SUM(L1332:L1340)</f>
        <v>4.9863880698813364E-3</v>
      </c>
      <c r="M1327" s="1">
        <f t="shared" si="1483"/>
        <v>9.7699536573078402E-4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0.73197123570123224</v>
      </c>
      <c r="G1328" s="1">
        <f t="shared" ref="G1328:K1328" si="1484">IF(G1327-G1329&lt;0,0,G1327-G1329)</f>
        <v>1.2203121203682639</v>
      </c>
      <c r="H1328" s="1">
        <f t="shared" si="1484"/>
        <v>2.8484318174433237E-2</v>
      </c>
      <c r="I1328" s="1">
        <f t="shared" si="1484"/>
        <v>1.3970634286318607E-2</v>
      </c>
      <c r="J1328" s="1">
        <f t="shared" si="1484"/>
        <v>5.413933707782332E-3</v>
      </c>
      <c r="K1328" s="1">
        <f t="shared" si="1484"/>
        <v>4.3710673676656594E-3</v>
      </c>
      <c r="L1328" s="1">
        <f t="shared" ref="L1328:O1328" si="1485">IF(L1327-L1329&lt;0,0,L1327-L1329)</f>
        <v>2.9369375846982327E-3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1.852163606802228E-2</v>
      </c>
      <c r="G1329" s="1">
        <f t="shared" ref="G1329" si="1486">SUM(G1330:G1331)</f>
        <v>3.2656235489766212E-2</v>
      </c>
      <c r="H1329" s="1">
        <f t="shared" ref="H1329" si="1487">SUM(H1330:H1331)</f>
        <v>1.3384876094478819E-3</v>
      </c>
      <c r="I1329" s="1">
        <f t="shared" ref="I1329" si="1488">SUM(I1330:I1331)</f>
        <v>8.0146380214344084E-4</v>
      </c>
      <c r="J1329" s="1">
        <f t="shared" ref="J1329" si="1489">SUM(J1330:J1331)</f>
        <v>4.9052701091242411E-4</v>
      </c>
      <c r="K1329" s="1">
        <f t="shared" ref="K1329" si="1490">SUM(K1330:K1331)</f>
        <v>8.7010664638360587E-4</v>
      </c>
      <c r="L1329" s="1">
        <f t="shared" ref="L1329:O1329" si="1491">SUM(L1330:L1331)</f>
        <v>2.0494504851831037E-3</v>
      </c>
      <c r="M1329" s="1">
        <f t="shared" si="1491"/>
        <v>9.7768306790899117E-4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1.852163606802228E-2</v>
      </c>
      <c r="G1330" s="1">
        <f>[1]Transport!C$26/SUM([1]Transport!C$22,[1]Transport!C$26)*G1327*(G$34+G$582)/(G$34+G$582+G$38)</f>
        <v>3.2656235489766212E-2</v>
      </c>
      <c r="H1330" s="1">
        <f>[1]Transport!D$26/SUM([1]Transport!D$22,[1]Transport!D$26)*H1327*(H$34+H$582)/(H$34+H$582+H$38)</f>
        <v>1.3384876094478819E-3</v>
      </c>
      <c r="I1330" s="1">
        <f>[1]Transport!E$26/SUM([1]Transport!E$22,[1]Transport!E$26)*I1327*(I$34+I$582)/(I$34+I$582+I$38)</f>
        <v>8.0146380214344084E-4</v>
      </c>
      <c r="J1330" s="1">
        <f>[1]Transport!F$26/SUM([1]Transport!F$22,[1]Transport!F$26)*J1327*(J$34+J$582)/(J$34+J$582+J$38)</f>
        <v>4.8797432418519368E-4</v>
      </c>
      <c r="K1330" s="1">
        <f>[1]Transport!G$26/SUM([1]Transport!G$22,[1]Transport!G$26)*K1327*(K$34+K$582)/(K$34+K$582+K$38)</f>
        <v>6.6482606392046265E-4</v>
      </c>
      <c r="L1330" s="1">
        <f>[1]Transport!H$26/SUM([1]Transport!H$22,[1]Transport!H$26)*L1327*(L$34+L$582)/(L$34+L$582+L$38)</f>
        <v>1.6297822644484562E-3</v>
      </c>
      <c r="M1330" s="1">
        <f>[1]Transport!I$26/SUM([1]Transport!I$22,[1]Transport!I$26)*M1327*(M$34+M$582)/(M$34+M$582+M$38)</f>
        <v>9.3088820689985418E-4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2.5526867272304395E-6</v>
      </c>
      <c r="K1331" s="1">
        <f>(K$38+K$718)/([1]Transport!G$22+[1]Transport!G$26)*K1327</f>
        <v>2.0528058246314321E-4</v>
      </c>
      <c r="L1331" s="1">
        <f>(L$38+L$718)/([1]Transport!H$22+[1]Transport!H$26)*L1327</f>
        <v>4.1966822073464746E-4</v>
      </c>
      <c r="M1331" s="1">
        <f>(M$38+M$718)/([1]Transport!I$22+[1]Transport!I$26)*M1327</f>
        <v>4.6794861009136926E-5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0.12405695514444501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4.0295041319056559E-4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3.7689335774449174E-4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3.1243664755408769E-4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2.8785623104537995E-4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2.9369943443391394E-4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1.7563859372028793E-4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4.4113815787649746E-4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4.4063603255551005E-4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6.442272385585988E-4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4.7075520879524498E-4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4.2844423832179068E-4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4.4514969445270681E-4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2.4778061351495045E-4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1.1345998764286187E-3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1.0013863806718228E-3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1.4803813440890947E-3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4.8945422827611812E-4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4.785608873178809E-4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6.4277708401546828E-4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3.3421685874050847E-4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4.9059460893441159E-4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1.1395603532383324E-3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8.069791445947886E-4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7.7485083279680038E-4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6.4803639533438724E-4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1.7325902772094084E-2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1.7319751619216305E-2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1.7249770458493126E-2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1.1296301641580506E-3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8.5226286717510077E-2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1.4318352373312966E-3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1.4237900879373482E-3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4.0758087831296148E-4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3.7212484862074224E-4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3.8454820570673866E-4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2.2353278890901182E-4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0.1034864741307291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0.13008890190347017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2.0193270301185002E-3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2.6601270219031165E-3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7.399999704757078E-4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6.1982589418162161E-4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6.3888152732908816E-4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3.3004336958653382E-4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0.61927371723316327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0.89146290437051223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3.5060072787930583E-3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4.4129683922563522E-3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1.1437177161665133E-3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8.2493176844242438E-4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1.0021589889077356E-3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9.2771474691100211E-3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2.9036012098305323E-3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3.280298343792825E-3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2.6341502927347137E-3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1.5335369245193335E-3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1.4545793133226256E-3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9.3113673970129734E-4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3.115949563346412E-4</v>
      </c>
      <c r="G1341" s="1">
        <f t="shared" ref="G1341:K1341" si="1492">SUM(G1346:G1350)</f>
        <v>5.9711817879860201E-3</v>
      </c>
      <c r="H1341" s="1">
        <f t="shared" si="1492"/>
        <v>4.6324687385750135E-3</v>
      </c>
      <c r="I1341" s="1">
        <f t="shared" si="1492"/>
        <v>5.3432774678679931E-3</v>
      </c>
      <c r="J1341" s="1">
        <f t="shared" si="1492"/>
        <v>3.3269579410157798E-3</v>
      </c>
      <c r="K1341" s="1">
        <f t="shared" si="1492"/>
        <v>3.338500085130122E-3</v>
      </c>
      <c r="L1341" s="1">
        <f t="shared" ref="L1341:O1341" si="1493">SUM(L1346:L1350)</f>
        <v>3.1952741026975593E-3</v>
      </c>
      <c r="M1341" s="1">
        <f t="shared" si="1493"/>
        <v>8.0660729379073445E-4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2.8753274542105264E-4</v>
      </c>
      <c r="G1342" s="1">
        <f t="shared" ref="G1342:K1342" si="1494">IF(G1341-G1343&lt;0,0,G1341-G1343)</f>
        <v>5.2394466198962091E-3</v>
      </c>
      <c r="H1342" s="1">
        <f t="shared" si="1494"/>
        <v>4.5871395524686069E-3</v>
      </c>
      <c r="I1342" s="1">
        <f t="shared" si="1494"/>
        <v>5.2998308257732598E-3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2.4062210913588536E-5</v>
      </c>
      <c r="G1343" s="1">
        <f t="shared" ref="G1343" si="1496">SUM(G1344:G1345)</f>
        <v>7.3173516808981134E-4</v>
      </c>
      <c r="H1343" s="1">
        <f t="shared" ref="H1343" si="1497">SUM(H1344:H1345)</f>
        <v>4.5329186106406374E-5</v>
      </c>
      <c r="I1343" s="1">
        <f t="shared" ref="I1343" si="1498">SUM(I1344:I1345)</f>
        <v>4.3446642094733378E-5</v>
      </c>
      <c r="J1343" s="1">
        <f t="shared" ref="J1343" si="1499">SUM(J1344:J1345)</f>
        <v>2.5539905553100203E-2</v>
      </c>
      <c r="K1343" s="1">
        <f t="shared" ref="K1343" si="1500">SUM(K1344:K1345)</f>
        <v>9.1869529072405268E-2</v>
      </c>
      <c r="L1343" s="1">
        <f t="shared" ref="L1343:O1343" si="1501">SUM(L1344:L1345)</f>
        <v>0.77032470420684207</v>
      </c>
      <c r="M1343" s="1">
        <f t="shared" si="1501"/>
        <v>1.1488668125400499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2.4062210913588536E-5</v>
      </c>
      <c r="G1344" s="1">
        <f>IF(SUM([1]Transport!C$24,[1]Transport!C$27)=0,0,[1]Transport!C$27/SUM([1]Transport!C$24,[1]Transport!C$27)*G1341*(G$47+G$614)/(G$47+G$614+G$49))</f>
        <v>7.3173516808981134E-4</v>
      </c>
      <c r="H1344" s="1">
        <f>IF(SUM([1]Transport!D$24,[1]Transport!D$27)=0,0,[1]Transport!D$27/SUM([1]Transport!D$24,[1]Transport!D$27)*H1341*(H$47+H$614)/(H$47+H$614+H$49))</f>
        <v>4.5329186106406374E-5</v>
      </c>
      <c r="I1344" s="1">
        <f>IF(SUM([1]Transport!E$24,[1]Transport!E$27)=0,0,[1]Transport!E$27/SUM([1]Transport!E$24,[1]Transport!E$27)*I1341*(I$47+I$614)/(I$47+I$614+I$49))</f>
        <v>4.3446642094733378E-5</v>
      </c>
      <c r="J1344" s="1">
        <f>IF(SUM([1]Transport!F$24,[1]Transport!F$27)=0,0,[1]Transport!F$27/SUM([1]Transport!F$24,[1]Transport!F$27)*J1341*(J$47+J$614)/(J$47+J$614+J$49))</f>
        <v>4.9083642695659168E-5</v>
      </c>
      <c r="K1344" s="1">
        <f>IF(SUM([1]Transport!G$24,[1]Transport!G$27)=0,0,[1]Transport!G$27/SUM([1]Transport!G$24,[1]Transport!G$27)*K1341*(K$47+K$614)/(K$47+K$614+K$49))</f>
        <v>5.0709585586057886E-4</v>
      </c>
      <c r="L1344" s="1">
        <f>IF(SUM([1]Transport!H$24,[1]Transport!H$27)=0,0,[1]Transport!H$27/SUM([1]Transport!H$24,[1]Transport!H$27)*L1341*(L$47+L$614)/(L$47+L$614+L$49))</f>
        <v>1.1136415420410037E-3</v>
      </c>
      <c r="M1344" s="1">
        <f>IF(SUM([1]Transport!I$24,[1]Transport!I$27)=0,0,[1]Transport!I$27/SUM([1]Transport!I$24,[1]Transport!I$27)*M1341*(M$47+M$614)/(M$47+M$614+M$49))</f>
        <v>7.2758945072346078E-4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2.5490821910404544E-2</v>
      </c>
      <c r="K1345" s="1">
        <f>IF(([1]Transport!G$24+[1]Transport!G$27)=0,0,(K$49+K$716)/([1]Transport!G$24+[1]Transport!G$27)*K1341)</f>
        <v>9.1362433216544692E-2</v>
      </c>
      <c r="L1345" s="1">
        <f>IF(([1]Transport!H$24+[1]Transport!H$27)=0,0,(L$49+L$716)/([1]Transport!H$24+[1]Transport!H$27)*L1341)</f>
        <v>0.7692110626648011</v>
      </c>
      <c r="M1345" s="1">
        <f>IF(([1]Transport!I$24+[1]Transport!I$27)=0,0,(M$49+M$716)/([1]Transport!I$24+[1]Transport!I$27)*M1341)</f>
        <v>1.1481392230893264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3.115949563346412E-4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3.1960550153645412E-4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8.4727265133505717E-5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3.6984515926939748E-3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4.1848183875492381E-4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5.0888964036407036E-4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4.2715973991143917E-4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4.0231104391810942E-4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4.1027272021593191E-4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3.0266933795933997E-4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4.306775729842369E-4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6.9241382182486121E-4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8.6621167605108423E-4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6.8634881952941919E-4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6.7364782599556782E-4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7.1243876076113218E-4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5.0393795583139449E-4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1.1974172055882434E-3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2.2141653584810727E-3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2.3216442065171401E-3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7.915687087963649E-4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7.9581507387905409E-4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9.8425253807143368E-4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3.2502991518311029E-4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1.2226804543806502E-3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1.6465319449356988E-3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1.4218806727785568E-3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1.4667261413373906E-3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1.0883100836490613E-3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0.29611106799866321</v>
      </c>
      <c r="G1351" s="3">
        <f t="shared" ref="G1351:K1351" si="1502">SUM(G1352:G1374)</f>
        <v>0.30238348599607534</v>
      </c>
      <c r="H1351" s="3">
        <f t="shared" si="1502"/>
        <v>0.31140256660830151</v>
      </c>
      <c r="I1351" s="3">
        <f t="shared" si="1502"/>
        <v>0.32606503928627056</v>
      </c>
      <c r="J1351" s="3">
        <f t="shared" si="1502"/>
        <v>0.3394625251331978</v>
      </c>
      <c r="K1351" s="3">
        <f t="shared" si="1502"/>
        <v>0.3538964289573675</v>
      </c>
      <c r="L1351" s="3">
        <f t="shared" ref="L1351:O1351" si="1503">SUM(L1352:L1374)</f>
        <v>0.36629886122139244</v>
      </c>
      <c r="M1351" s="3">
        <f t="shared" si="1503"/>
        <v>0.37811566666593271</v>
      </c>
      <c r="N1351" s="3">
        <f t="shared" si="1503"/>
        <v>0.38849781130434469</v>
      </c>
      <c r="O1351" s="3">
        <f t="shared" si="1503"/>
        <v>0.39950088097853087</v>
      </c>
      <c r="P1351" s="3">
        <f>SUM(P1352:P1374)</f>
        <v>0.41169714527669032</v>
      </c>
      <c r="Q1351" s="3">
        <f>SUM(Q1352:Q1374)</f>
        <v>0.42574257005950944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1.9505314388518868E-3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1.6332648824259287E-3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1.0297924170856645E-3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1.2013563021171146E-4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3.4216953575946147E-3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6.358042526648372E-2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0.11044992300185871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0.11512362122604118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0.1200023815878782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0.1242190873188935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0.12839967832362226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0.13191710713404189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0.13560243446632594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0.13971931243125502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0.14423527209051354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4.9185066036658049E-4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1.3498351915214265E-3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2.3075094251316056E-2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3.9890906574988873E-2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4.1612573819231315E-2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4.3387795869498841E-2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4.4879396609467354E-2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4.6409936011777522E-2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4.771717039304086E-2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4.907551022046569E-2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5.0571925562187571E-2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5.2303376761913191E-2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1.5873274133766015E-3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3.1630911795650332E-3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0.10043298037257162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0.17396259940171499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0.1816598007980797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0.18940065526994762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0.19604077238653009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0.20263905510661037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0.20834191263048588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0.21425470912273994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0.22079975682403039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0.22833999653732143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1.5198475975852972E-4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2.5005906655191118E-4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3.7026639933016942E-4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1.6224650594920872E-4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1.1509098767391475E-4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1.3375452179658967E-4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1.3210060441688667E-4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1.5724935018908816E-4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2.4169473702661146E-4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3.1135203683625327E-4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3.487685572064006E-4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6.0068958309565104E-4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3.2597006052885684E-5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5.6865717072429503E-5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7.760782674074191E-5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7.9192235750773094E-5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7.8741108309158067E-5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7.7177588873106348E-5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7.8767717724615241E-5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7.7150745839565298E-5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7.9639038517246929E-5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2.803440324604621E-5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5.3050025590288713E-5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7.3643772840683837E-5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7.4682405994522778E-5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7.5615373842823831E-5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7.4916281749831743E-5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7.6752685413388684E-5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7.5615560520377346E-5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7.8235073231196225E-5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3.6791139027270267E-5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5.86590410571361E-5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5.8287676901348876E-5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7.7031092612800284E-5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5.894247082406255E-5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8.3292659673968935E-5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5.7698491712834548E-5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5.9627313265348432E-5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5.9241191198786178E-5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2.1510736179262423E-5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4.2917616507945053E-5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4.3750155836862193E-5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4.330459668520025E-5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4.3473996949882256E-5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4.4539879452502388E-5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4.3656237312146032E-5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4.4988282385642712E-5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4.6119783718377159E-5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2.0160954752656043E-2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6.6956720721311096E-5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6.4970706579584226E-5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5.7397203998096911E-5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5.6225775985407561E-5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6.0181064000575746E-5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3.6967422049629132E-5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5.138991960622728E-5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5.2392415087902177E-5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7.9308499041710672E-5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6.1817574027082738E-5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5.9847002558037662E-5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6.5261156099638489E-5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3.7363615725422506E-5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8.8766360967821806E-5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7.977431793018386E-5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1.2235533346566468E-4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4.4638783116574865E-5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4.5988251752583306E-5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6.3462941215552677E-5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1.7630420514187865E-5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2.6492802525691158E-5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6.3710259122676195E-5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4.9854397419807269E-5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5.0163531512727515E-5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4.4229398102966628E-5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0.24202000392055406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0.19380103281806779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0.12111012575050768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1.3998282950951105E-4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1.0947373399072563E-2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1.8131477097749012E-4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1.8333935765486054E-4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5.947237781654813E-5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5.7797534736766581E-5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6.2623977699138243E-5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3.7389360884260901E-5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9.051532173491212E-3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1.1411041631289986E-2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1.798394887772988E-4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2.4128170461976944E-4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7.5349253667685042E-5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6.7062977429981953E-5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7.2431791546244116E-5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3.8390399178290144E-5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3.5886619608137237E-2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5.1837663414381986E-2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2.0731630729287263E-4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2.711488143556127E-4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7.9473614176325509E-5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6.0396521155894294E-5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7.5353212195092045E-5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3.5852910699820506E-4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1.1315176140275599E-4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1.2920175677416941E-4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1.0793613999714688E-4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7.2363924953368832E-5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7.0954986599696944E-5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4.783624566104105E-5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4.352570457407696E-3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3.575425491728615E-3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5.9431678481778097E-4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4.4469264641531023E-4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5.1612812167188808E-5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6.5184791799122204E-5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5.8497391913915227E-5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5.8636280228181736E-5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6.2806948095701334E-5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4.7513024716851379E-5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3.6606765180619795E-5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6.0137063135862536E-5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7.7912391273034218E-5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6.5814507063106486E-5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6.869353008510503E-5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7.6416749708611755E-5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5.5351101253178706E-5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6.7560833382481511E-5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1.2736258335123156E-4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1.3737841361690642E-4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5.2103845713322953E-5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5.5031718274880724E-5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6.9832296823400025E-5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1.2250103750001818E-5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4.7164327447624989E-5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6.5904105727219146E-5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6.3163028078056459E-5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6.7754165607343094E-5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5.2858189893414701E-5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4.1906042144660329</v>
      </c>
      <c r="G1376" s="1">
        <f t="shared" ref="G1376:K1376" si="1509">IFERROR(G1352/G1317,"-")</f>
        <v>3.3737507326839382</v>
      </c>
      <c r="H1376" s="1">
        <f t="shared" si="1509"/>
        <v>2.1484705100107941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0.37869321701871816</v>
      </c>
      <c r="G1377" s="1">
        <f t="shared" si="1512"/>
        <v>0.39191399829260953</v>
      </c>
      <c r="H1377" s="1">
        <f t="shared" si="1512"/>
        <v>0.41182778739870318</v>
      </c>
      <c r="I1377" s="1">
        <f t="shared" si="1512"/>
        <v>0.44701474581154765</v>
      </c>
      <c r="J1377" s="1">
        <f t="shared" si="1512"/>
        <v>0.47071546677328652</v>
      </c>
      <c r="K1377" s="1">
        <f t="shared" si="1512"/>
        <v>0.47343479796615717</v>
      </c>
      <c r="L1377" s="1">
        <f t="shared" ref="L1377:O1377" si="1513">IFERROR(L1353/L1318,"-")</f>
        <v>0.49604769671810972</v>
      </c>
      <c r="M1377" s="1">
        <f t="shared" si="1513"/>
        <v>0.53116452278199766</v>
      </c>
      <c r="N1377" s="1">
        <f t="shared" si="1513"/>
        <v>0.53787712748139782</v>
      </c>
      <c r="O1377" s="1">
        <f t="shared" si="1513"/>
        <v>0.54235716283703528</v>
      </c>
      <c r="P1377" s="1">
        <f t="shared" si="1511"/>
        <v>0.54235716283703528</v>
      </c>
      <c r="Q1377" s="1">
        <f t="shared" si="1511"/>
        <v>0.54235716283703528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0.27518070496490665</v>
      </c>
      <c r="G1378" s="1">
        <f t="shared" si="1514"/>
        <v>0.28046969949651263</v>
      </c>
      <c r="H1378" s="1">
        <f t="shared" si="1514"/>
        <v>0.2985461294879424</v>
      </c>
      <c r="I1378" s="1">
        <f t="shared" si="1514"/>
        <v>0.30981817366414266</v>
      </c>
      <c r="J1378" s="1">
        <f t="shared" si="1514"/>
        <v>0.33869647983506379</v>
      </c>
      <c r="K1378" s="1">
        <f t="shared" si="1514"/>
        <v>0.3440367366034679</v>
      </c>
      <c r="L1378" s="1">
        <f t="shared" ref="L1378:O1378" si="1515">IFERROR(L1354/L1319,"-")</f>
        <v>0.35791252001823476</v>
      </c>
      <c r="M1378" s="1">
        <f t="shared" si="1515"/>
        <v>0.38336838344587604</v>
      </c>
      <c r="N1378" s="1">
        <f t="shared" si="1515"/>
        <v>0.38926295267453376</v>
      </c>
      <c r="O1378" s="1">
        <f t="shared" si="1515"/>
        <v>0.3924160651173102</v>
      </c>
      <c r="P1378" s="1">
        <f t="shared" si="1511"/>
        <v>0.39241606511730992</v>
      </c>
      <c r="Q1378" s="1">
        <f t="shared" si="1511"/>
        <v>0.39241606511730981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0.18297040713439869</v>
      </c>
      <c r="G1379" s="1">
        <f t="shared" si="1516"/>
        <v>0.18473813980782405</v>
      </c>
      <c r="H1379" s="1">
        <f t="shared" si="1516"/>
        <v>0.1989879553622694</v>
      </c>
      <c r="I1379" s="1">
        <f t="shared" si="1516"/>
        <v>0.20621176212313172</v>
      </c>
      <c r="J1379" s="1">
        <f t="shared" si="1516"/>
        <v>0.22378383620527909</v>
      </c>
      <c r="K1379" s="1">
        <f t="shared" si="1516"/>
        <v>0.23137255525468789</v>
      </c>
      <c r="L1379" s="1">
        <f t="shared" ref="L1379:O1379" si="1517">IFERROR(L1355/L1320,"-")</f>
        <v>0.24452710351942683</v>
      </c>
      <c r="M1379" s="1">
        <f t="shared" si="1517"/>
        <v>0.25523520052941329</v>
      </c>
      <c r="N1379" s="1">
        <f t="shared" si="1517"/>
        <v>0.26108626595355705</v>
      </c>
      <c r="O1379" s="1">
        <f t="shared" si="1517"/>
        <v>0.26214281836713776</v>
      </c>
      <c r="P1379" s="1">
        <f t="shared" si="1511"/>
        <v>0.26214281836713837</v>
      </c>
      <c r="Q1379" s="1">
        <f t="shared" si="1511"/>
        <v>0.26214281836713793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0.12198710645807093</v>
      </c>
      <c r="G1380" s="1">
        <f t="shared" si="1518"/>
        <v>0.12381774218688195</v>
      </c>
      <c r="H1380" s="1">
        <f t="shared" si="1518"/>
        <v>0.12628391690000595</v>
      </c>
      <c r="I1380" s="1">
        <f t="shared" si="1518"/>
        <v>0.13399672352327097</v>
      </c>
      <c r="J1380" s="1">
        <f t="shared" si="1518"/>
        <v>0.14948145215963068</v>
      </c>
      <c r="K1380" s="1">
        <f t="shared" si="1518"/>
        <v>0.15674934830153567</v>
      </c>
      <c r="L1380" s="1">
        <f t="shared" ref="L1380:O1380" si="1519">IFERROR(L1356/L1321,"-")</f>
        <v>0.16465224788684713</v>
      </c>
      <c r="M1380" s="1">
        <f t="shared" si="1519"/>
        <v>0.17217990879884817</v>
      </c>
      <c r="N1380" s="1">
        <f t="shared" si="1519"/>
        <v>0.17547614587850285</v>
      </c>
      <c r="O1380" s="1">
        <f t="shared" si="1519"/>
        <v>0.17547614587850302</v>
      </c>
      <c r="P1380" s="1">
        <f t="shared" si="1511"/>
        <v>0.17547614587850305</v>
      </c>
      <c r="Q1380" s="1">
        <f t="shared" si="1511"/>
        <v>0.1754761458785031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0.23440176174444111</v>
      </c>
      <c r="J1381" s="1">
        <f t="shared" si="1520"/>
        <v>0.24273255101236219</v>
      </c>
      <c r="K1381" s="1">
        <f t="shared" si="1520"/>
        <v>0.25210262826219715</v>
      </c>
      <c r="L1381" s="1">
        <f t="shared" ref="L1381:O1381" si="1521">IFERROR(L1357/L1323,"-")</f>
        <v>0.2687142266411513</v>
      </c>
      <c r="M1381" s="1">
        <f t="shared" si="1521"/>
        <v>0.28653683433101018</v>
      </c>
      <c r="N1381" s="1">
        <f t="shared" si="1521"/>
        <v>0.29798991208923437</v>
      </c>
      <c r="O1381" s="1">
        <f t="shared" si="1521"/>
        <v>0.3034409507138579</v>
      </c>
      <c r="P1381" s="1">
        <f t="shared" ref="P1381:Q1384" si="1522">IFERROR(P1357/P1323,"-")</f>
        <v>0.30344095071385774</v>
      </c>
      <c r="Q1381" s="1">
        <f t="shared" si="1522"/>
        <v>0.30344095071385796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>
        <f t="shared" si="1523"/>
        <v>0.16910151451049593</v>
      </c>
      <c r="J1382" s="1">
        <f t="shared" si="1523"/>
        <v>0.17487793696806689</v>
      </c>
      <c r="K1382" s="1">
        <f t="shared" si="1523"/>
        <v>0.18157142816250829</v>
      </c>
      <c r="L1382" s="1">
        <f t="shared" ref="L1382:O1382" si="1524">IFERROR(L1358/L1324,"-")</f>
        <v>0.19361070087933824</v>
      </c>
      <c r="M1382" s="1">
        <f t="shared" si="1524"/>
        <v>0.20645313067363202</v>
      </c>
      <c r="N1382" s="1">
        <f t="shared" si="1524"/>
        <v>0.21486759035905031</v>
      </c>
      <c r="O1382" s="1">
        <f t="shared" si="1524"/>
        <v>0.21881288862453069</v>
      </c>
      <c r="P1382" s="1">
        <f t="shared" si="1522"/>
        <v>0.21881288862453097</v>
      </c>
      <c r="Q1382" s="1">
        <f t="shared" si="1522"/>
        <v>0.21881288862453063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>
        <f t="shared" si="1525"/>
        <v>0.11310839137372306</v>
      </c>
      <c r="J1383" s="1">
        <f t="shared" si="1525"/>
        <v>0.11683178536707184</v>
      </c>
      <c r="K1383" s="1">
        <f t="shared" si="1525"/>
        <v>0.12525544108180603</v>
      </c>
      <c r="L1383" s="1">
        <f t="shared" ref="L1383:O1383" si="1526">IFERROR(L1359/L1325,"-")</f>
        <v>0.13006198757963758</v>
      </c>
      <c r="M1383" s="1">
        <f t="shared" si="1526"/>
        <v>0.14210475442044812</v>
      </c>
      <c r="N1383" s="1">
        <f t="shared" si="1526"/>
        <v>0.14426495523833163</v>
      </c>
      <c r="O1383" s="1">
        <f t="shared" si="1526"/>
        <v>0.14658985260534704</v>
      </c>
      <c r="P1383" s="1">
        <f t="shared" si="1522"/>
        <v>0.14658985260534699</v>
      </c>
      <c r="Q1383" s="1">
        <f t="shared" si="1522"/>
        <v>0.14658985260534704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>
        <f t="shared" si="1527"/>
        <v>7.5896650184428802E-2</v>
      </c>
      <c r="J1384" s="1">
        <f t="shared" si="1527"/>
        <v>7.8610859764321347E-2</v>
      </c>
      <c r="K1384" s="1">
        <f t="shared" si="1527"/>
        <v>8.4151734926802502E-2</v>
      </c>
      <c r="L1384" s="1">
        <f t="shared" ref="L1384:O1384" si="1528">IFERROR(L1360/L1326,"-")</f>
        <v>8.9803754303374644E-2</v>
      </c>
      <c r="M1384" s="1">
        <f t="shared" si="1528"/>
        <v>9.5468659895243224E-2</v>
      </c>
      <c r="N1384" s="1">
        <f t="shared" si="1528"/>
        <v>9.8453735287482691E-2</v>
      </c>
      <c r="O1384" s="1">
        <f t="shared" si="1528"/>
        <v>9.8453735287482524E-2</v>
      </c>
      <c r="P1384" s="1">
        <f t="shared" si="1522"/>
        <v>9.8453735287482663E-2</v>
      </c>
      <c r="Q1384" s="1">
        <f t="shared" si="1522"/>
        <v>9.8453735287482705E-2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0.1625136996888385</v>
      </c>
      <c r="H1385" s="1">
        <f t="shared" si="1529"/>
        <v>0.16616615476615865</v>
      </c>
      <c r="I1385" s="1">
        <f t="shared" si="1529"/>
        <v>0.17238485434818934</v>
      </c>
      <c r="J1385" s="1">
        <f t="shared" si="1529"/>
        <v>0.1837082955774596</v>
      </c>
      <c r="K1385" s="1">
        <f t="shared" si="1529"/>
        <v>0.19532589508734199</v>
      </c>
      <c r="L1385" s="1">
        <f t="shared" ref="L1385:O1385" si="1530">IFERROR(L1361/L1332,"-")</f>
        <v>0.20490697953358586</v>
      </c>
      <c r="M1385" s="1">
        <f t="shared" si="1530"/>
        <v>0.2104743682274145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0.11649393435744132</v>
      </c>
      <c r="H1386" s="1">
        <f t="shared" si="1532"/>
        <v>0.11890179471716701</v>
      </c>
      <c r="I1386" s="1">
        <f t="shared" si="1532"/>
        <v>0.12310640453383559</v>
      </c>
      <c r="J1386" s="1">
        <f t="shared" si="1532"/>
        <v>0.13131575152463221</v>
      </c>
      <c r="K1386" s="1">
        <f t="shared" si="1532"/>
        <v>0.13968446113888106</v>
      </c>
      <c r="L1386" s="1">
        <f t="shared" ref="L1386:O1386" si="1533">IFERROR(L1362/L1333,"-")</f>
        <v>0.14660496662785399</v>
      </c>
      <c r="M1386" s="1">
        <f t="shared" si="1533"/>
        <v>0.1507931358930471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7.8235828164578844E-2</v>
      </c>
      <c r="H1387" s="1">
        <f t="shared" si="1534"/>
        <v>7.9663873475754543E-2</v>
      </c>
      <c r="I1387" s="1">
        <f t="shared" si="1534"/>
        <v>8.2651226289907162E-2</v>
      </c>
      <c r="J1387" s="1">
        <f t="shared" si="1534"/>
        <v>9.1201139019259997E-2</v>
      </c>
      <c r="K1387" s="1">
        <f t="shared" si="1534"/>
        <v>9.609697108831193E-2</v>
      </c>
      <c r="L1387" s="1">
        <f t="shared" ref="L1387:O1387" si="1535">IFERROR(L1363/L1334,"-")</f>
        <v>9.8732426518841884E-2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5.2751439830497654E-2</v>
      </c>
      <c r="H1388" s="1">
        <f t="shared" si="1536"/>
        <v>5.4001413882705393E-2</v>
      </c>
      <c r="I1388" s="1">
        <f t="shared" si="1536"/>
        <v>5.5907753320504967E-2</v>
      </c>
      <c r="J1388" s="1">
        <f t="shared" si="1536"/>
        <v>6.1779040702273462E-2</v>
      </c>
      <c r="K1388" s="1">
        <f t="shared" si="1536"/>
        <v>6.4739598112921667E-2</v>
      </c>
      <c r="L1388" s="1">
        <f t="shared" ref="L1388:O1388" si="1537">IFERROR(L1364/L1335,"-")</f>
        <v>6.8251410601937304E-2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13.968680714886782</v>
      </c>
      <c r="G1389" s="1">
        <f t="shared" ref="G1389:K1389" si="1538">IFERROR(G1365/G1336,"-")</f>
        <v>11.189596541502656</v>
      </c>
      <c r="H1389" s="1">
        <f t="shared" si="1538"/>
        <v>7.0209702814264228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0.12391916748597513</v>
      </c>
      <c r="G1390" s="1">
        <f t="shared" si="1540"/>
        <v>0.12845066728483176</v>
      </c>
      <c r="H1390" s="1">
        <f t="shared" si="1540"/>
        <v>0.12663103005861959</v>
      </c>
      <c r="I1390" s="1">
        <f t="shared" si="1540"/>
        <v>0.12876853070417507</v>
      </c>
      <c r="J1390" s="1">
        <f t="shared" si="1540"/>
        <v>0.14591552494492196</v>
      </c>
      <c r="K1390" s="1">
        <f t="shared" si="1540"/>
        <v>0.15531759018778127</v>
      </c>
      <c r="L1390" s="1">
        <f t="shared" ref="L1390:O1390" si="1541">IFERROR(L1366/L1337,"-")</f>
        <v>0.16285078637682185</v>
      </c>
      <c r="M1390" s="1">
        <f t="shared" si="1541"/>
        <v>0.16726566633354223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8.7465847585616652E-2</v>
      </c>
      <c r="G1391" s="1">
        <f t="shared" si="1542"/>
        <v>8.7717256924478598E-2</v>
      </c>
      <c r="H1391" s="1">
        <f t="shared" si="1542"/>
        <v>8.9059120239055725E-2</v>
      </c>
      <c r="I1391" s="1">
        <f t="shared" si="1542"/>
        <v>9.0703076444504108E-2</v>
      </c>
      <c r="J1391" s="1">
        <f t="shared" si="1542"/>
        <v>0.10182331982965742</v>
      </c>
      <c r="K1391" s="1">
        <f t="shared" si="1542"/>
        <v>0.10819647591284906</v>
      </c>
      <c r="L1391" s="1">
        <f t="shared" ref="L1391:O1391" si="1543">IFERROR(L1367/L1338,"-")</f>
        <v>0.11337280614303075</v>
      </c>
      <c r="M1391" s="1">
        <f t="shared" si="1543"/>
        <v>0.11631925594016393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5.7949527986548691E-2</v>
      </c>
      <c r="G1392" s="1">
        <f t="shared" si="1544"/>
        <v>5.8148985403925539E-2</v>
      </c>
      <c r="H1392" s="1">
        <f t="shared" si="1544"/>
        <v>5.913173898607569E-2</v>
      </c>
      <c r="I1392" s="1">
        <f t="shared" si="1544"/>
        <v>6.1443633911226411E-2</v>
      </c>
      <c r="J1392" s="1">
        <f t="shared" si="1544"/>
        <v>6.9487088512280235E-2</v>
      </c>
      <c r="K1392" s="1">
        <f t="shared" si="1544"/>
        <v>7.3213959585931049E-2</v>
      </c>
      <c r="L1392" s="1">
        <f t="shared" ref="L1392:O1392" si="1545">IFERROR(L1368/L1339,"-")</f>
        <v>7.519087592800057E-2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3.8646481387947539E-2</v>
      </c>
      <c r="G1393" s="1">
        <f t="shared" si="1546"/>
        <v>3.8969456624988817E-2</v>
      </c>
      <c r="H1393" s="1">
        <f t="shared" si="1546"/>
        <v>3.9387196905017081E-2</v>
      </c>
      <c r="I1393" s="1">
        <f t="shared" si="1546"/>
        <v>4.0975695386420069E-2</v>
      </c>
      <c r="J1393" s="1">
        <f t="shared" si="1546"/>
        <v>4.7187598678819116E-2</v>
      </c>
      <c r="K1393" s="1">
        <f t="shared" si="1546"/>
        <v>4.8780417781150678E-2</v>
      </c>
      <c r="L1393" s="1">
        <f t="shared" ref="L1393:O1393" si="1547">IFERROR(L1369/L1340,"-")</f>
        <v>5.137402877732717E-2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13.968680714886796</v>
      </c>
      <c r="G1394" s="1">
        <f t="shared" ref="G1394:K1394" si="1548">IFERROR(G1370/G1346,"-")</f>
        <v>11.186996076539073</v>
      </c>
      <c r="H1394" s="1">
        <f t="shared" si="1548"/>
        <v>7.0144691190174644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0.12023751974847219</v>
      </c>
      <c r="H1395" s="1">
        <f t="shared" si="1551"/>
        <v>0.12333345772124391</v>
      </c>
      <c r="I1395" s="1">
        <f t="shared" si="1551"/>
        <v>0.12809219647797829</v>
      </c>
      <c r="J1395" s="1">
        <f t="shared" si="1551"/>
        <v>0.13694500311767019</v>
      </c>
      <c r="K1395" s="1">
        <f t="shared" si="1551"/>
        <v>0.14574862190488905</v>
      </c>
      <c r="L1395" s="1">
        <f t="shared" ref="L1395:O1395" si="1552">IFERROR(L1371/L1347,"-")</f>
        <v>0.15308584997473196</v>
      </c>
      <c r="M1395" s="1">
        <f t="shared" si="1552"/>
        <v>0.15697997371386918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8.4998076233608819E-2</v>
      </c>
      <c r="H1396" s="1">
        <f t="shared" si="1553"/>
        <v>8.6851332599587494E-2</v>
      </c>
      <c r="I1396" s="1">
        <f t="shared" si="1553"/>
        <v>8.9946133753615432E-2</v>
      </c>
      <c r="J1396" s="1">
        <f t="shared" si="1553"/>
        <v>9.5890755823301102E-2</v>
      </c>
      <c r="K1396" s="1">
        <f t="shared" si="1553"/>
        <v>0.10197246607837637</v>
      </c>
      <c r="L1396" s="1">
        <f t="shared" ref="L1396:O1396" si="1554">IFERROR(L1372/L1348,"-")</f>
        <v>0.10726079758346123</v>
      </c>
      <c r="M1396" s="1">
        <f t="shared" si="1554"/>
        <v>0.10983713493432087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5.6422133461237152E-2</v>
      </c>
      <c r="H1397" s="1">
        <f t="shared" si="1555"/>
        <v>5.752171257823438E-2</v>
      </c>
      <c r="I1397" s="1">
        <f t="shared" si="1555"/>
        <v>5.9172897049112161E-2</v>
      </c>
      <c r="J1397" s="1">
        <f t="shared" si="1555"/>
        <v>6.5823528816027183E-2</v>
      </c>
      <c r="K1397" s="1">
        <f t="shared" si="1555"/>
        <v>6.9151389664735483E-2</v>
      </c>
      <c r="L1397" s="1">
        <f t="shared" ref="L1397:O1397" si="1556">IFERROR(L1373/L1349,"-")</f>
        <v>7.0949572515434892E-2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3.7689157759834335E-2</v>
      </c>
      <c r="H1398" s="1">
        <f t="shared" si="1557"/>
        <v>3.8574532927751856E-2</v>
      </c>
      <c r="I1398" s="1">
        <f t="shared" si="1557"/>
        <v>4.0026010992330226E-2</v>
      </c>
      <c r="J1398" s="1">
        <f t="shared" si="1557"/>
        <v>4.4422172188772306E-2</v>
      </c>
      <c r="K1398" s="1">
        <f t="shared" si="1557"/>
        <v>4.6194148790150748E-2</v>
      </c>
      <c r="L1398" s="1">
        <f t="shared" ref="L1398:O1398" si="1558">IFERROR(L1374/L1350,"-")</f>
        <v>4.856905277968504E-2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0.81658787853307324</v>
      </c>
      <c r="G1399" s="3">
        <f t="shared" ref="G1399" si="1559">G1400+G1406+G1411+G1425</f>
        <v>0.80884520336602939</v>
      </c>
      <c r="H1399" s="3">
        <f t="shared" ref="H1399" si="1560">H1400+H1406+H1411+H1425</f>
        <v>0.5323718815527807</v>
      </c>
      <c r="I1399" s="3">
        <f t="shared" ref="I1399" si="1561">I1400+I1406+I1411+I1425</f>
        <v>0.53870200891378084</v>
      </c>
      <c r="J1399" s="3">
        <f t="shared" ref="J1399" si="1562">J1400+J1406+J1411+J1425</f>
        <v>0.39341095962615857</v>
      </c>
      <c r="K1399" s="3">
        <f t="shared" ref="K1399" si="1563">K1400+K1406+K1411+K1425</f>
        <v>0.36900038250165795</v>
      </c>
      <c r="L1399" s="3">
        <f t="shared" ref="L1399:O1399" si="1564">L1400+L1406+L1411+L1425</f>
        <v>0.3575038681754184</v>
      </c>
      <c r="M1399" s="3">
        <f t="shared" si="1564"/>
        <v>0.33127662968065624</v>
      </c>
      <c r="N1399" s="3">
        <f t="shared" si="1564"/>
        <v>0.33011130465912042</v>
      </c>
      <c r="O1399" s="3">
        <f t="shared" si="1564"/>
        <v>0.33711995461066602</v>
      </c>
      <c r="P1399" s="3">
        <f>P1400+P1406+P1411+P1425</f>
        <v>0.34649699833977737</v>
      </c>
      <c r="Q1399" s="3">
        <f>Q1400+Q1406+Q1411+Q1425</f>
        <v>0.35596263564069935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3.5336598747340662E-3</v>
      </c>
      <c r="G1400" s="1">
        <f t="shared" ref="G1400" si="1565">SUM(G1401:G1405)</f>
        <v>8.9839078762021431E-3</v>
      </c>
      <c r="H1400" s="1">
        <f t="shared" ref="H1400" si="1566">SUM(H1401:H1405)</f>
        <v>0.21329758305517865</v>
      </c>
      <c r="I1400" s="1">
        <f t="shared" ref="I1400" si="1567">SUM(I1401:I1405)</f>
        <v>0.34319498079466604</v>
      </c>
      <c r="J1400" s="1">
        <f t="shared" ref="J1400" si="1568">SUM(J1401:J1405)</f>
        <v>0.35600378947316286</v>
      </c>
      <c r="K1400" s="1">
        <f t="shared" ref="K1400" si="1569">SUM(K1401:K1405)</f>
        <v>0.35922815098460398</v>
      </c>
      <c r="L1400" s="1">
        <f t="shared" ref="L1400:O1400" si="1570">SUM(L1401:L1405)</f>
        <v>0.34262541875906039</v>
      </c>
      <c r="M1400" s="1">
        <f t="shared" si="1570"/>
        <v>0.32241631069205656</v>
      </c>
      <c r="N1400" s="1">
        <f t="shared" si="1570"/>
        <v>0.32857536801524601</v>
      </c>
      <c r="O1400" s="1">
        <f t="shared" si="1570"/>
        <v>0.33577262876025271</v>
      </c>
      <c r="P1400" s="1">
        <f>SUM(P1401:P1405)</f>
        <v>0.34513435664852893</v>
      </c>
      <c r="Q1400" s="1">
        <f>SUM(Q1401:Q1405)</f>
        <v>0.35457389966415492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5.912911115800774E-4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2.0524603920977513E-3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7.2063264428827836E-2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0.1491516085007461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0.13821121211748127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0.13717285844310848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0.13178821628267537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0.1227286488470376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0.12495882960562064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0.12740236382150946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0.13088120049315816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0.13400928120684311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1.9797493498301217E-3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4.3710977061550112E-3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0.13622090205663726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0.18679134054394506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0.17118588842597185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0.16751190506835559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0.15952206125010321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0.14957049364618008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0.15334273264933621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0.15665563165800622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0.16098604336094069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0.16515118355325936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9.6261941332386706E-4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2.2000310149283657E-3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3.9844694869067389E-3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6.5211148552122488E-3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4.5851688120600129E-2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5.3610916822795458E-2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5.044223502193014E-2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4.8856717448807097E-2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4.9129977988072122E-2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5.0254515863115579E-2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5.1646257125399782E-2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5.2980823225245131E-2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3.6031876302101452E-4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1.028947082806827E-3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7.3091689476268904E-4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7.5500080910957884E-4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9.3247065034447578E-4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8.7290620435166418E-4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1.2604507500317611E-3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1.1438277722170601E-3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1.4601174176214335E-3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1.620855669030293E-3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2.4326116788073305E-3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8.2631618409813117E-4</v>
      </c>
      <c r="J1406" s="1">
        <f t="shared" ref="J1406" si="1576">SUM(J1407:J1410)</f>
        <v>1.5000698293448254E-3</v>
      </c>
      <c r="K1406" s="1">
        <f t="shared" ref="K1406" si="1577">SUM(K1407:K1410)</f>
        <v>1.6087481600912438E-3</v>
      </c>
      <c r="L1406" s="1">
        <f t="shared" ref="L1406:O1406" si="1578">SUM(L1407:L1410)</f>
        <v>1.6637380014647046E-3</v>
      </c>
      <c r="M1406" s="1">
        <f t="shared" si="1578"/>
        <v>1.4222116952835077E-3</v>
      </c>
      <c r="N1406" s="1">
        <f t="shared" si="1578"/>
        <v>1.5359366438744072E-3</v>
      </c>
      <c r="O1406" s="1">
        <f t="shared" si="1578"/>
        <v>1.3473258504133048E-3</v>
      </c>
      <c r="P1406" s="1">
        <f>SUM(P1407:P1410)</f>
        <v>1.3626416912484722E-3</v>
      </c>
      <c r="Q1406" s="1">
        <f>SUM(Q1407:Q1410)</f>
        <v>1.3887359765444257E-3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1.2919374070975362E-4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2.0209608107905246E-4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2.8218710109247054E-4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2.7523841131160448E-4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2.6274510361979476E-4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2.4745240198901413E-4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2.4354725068379535E-4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2.4080138973567815E-4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2.4720788931623686E-4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1.8532994059844784E-4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3.1461308576650711E-4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4.2295522450153366E-4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3.9321603576610779E-4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3.7138030365913352E-4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3.6137229977486888E-4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3.5189133787536859E-4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3.5268072896865092E-4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3.5779070671413212E-4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2.5376014916687174E-4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4.595647454885642E-4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3.9216676668982447E-4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5.3320258359312043E-4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3.3476606731426035E-4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4.8537095302433403E-4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3.303827550984903E-4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3.265657213511661E-4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3.3568301948564447E-4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2.5803235362305797E-4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5.2379591701070161E-4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5.114390678074151E-4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4.6208097079387191E-4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4.53320220690319E-4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4.4174098908619021E-4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4.2150450675565058E-4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4.4259385119297707E-4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4.4805436102841233E-4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0.81291646615123025</v>
      </c>
      <c r="G1411" s="1">
        <f t="shared" ref="G1411:K1411" si="1579">SUM(G1416:G1424)</f>
        <v>0.79445318028791367</v>
      </c>
      <c r="H1411" s="1">
        <f t="shared" si="1579"/>
        <v>0.25004797508005056</v>
      </c>
      <c r="I1411" s="1">
        <f t="shared" si="1579"/>
        <v>0.12654189492233778</v>
      </c>
      <c r="J1411" s="1">
        <f t="shared" si="1579"/>
        <v>3.2854097794620396E-2</v>
      </c>
      <c r="K1411" s="1">
        <f t="shared" si="1579"/>
        <v>5.0956984644925964E-3</v>
      </c>
      <c r="L1411" s="1">
        <f t="shared" ref="L1411:O1411" si="1580">SUM(L1416:L1424)</f>
        <v>4.8315494280962495E-3</v>
      </c>
      <c r="M1411" s="1">
        <f t="shared" si="1580"/>
        <v>1.1511208207750248E-3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0.79285425969181289</v>
      </c>
      <c r="G1412" s="1">
        <f t="shared" ref="G1412:K1412" si="1581">IF(G1411-G1413&lt;0,0,G1411-G1413)</f>
        <v>0.7737472701826984</v>
      </c>
      <c r="H1412" s="1">
        <f t="shared" si="1581"/>
        <v>0.23882548586030469</v>
      </c>
      <c r="I1412" s="1">
        <f t="shared" si="1581"/>
        <v>0.11967633340036907</v>
      </c>
      <c r="J1412" s="1">
        <f t="shared" si="1581"/>
        <v>3.0124666072533814E-2</v>
      </c>
      <c r="K1412" s="1">
        <f t="shared" si="1581"/>
        <v>4.2497427511282455E-3</v>
      </c>
      <c r="L1412" s="1">
        <f t="shared" ref="L1412:O1412" si="1582">IF(L1411-L1413&lt;0,0,L1411-L1413)</f>
        <v>2.845739021680439E-3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2.0062206459417382E-2</v>
      </c>
      <c r="G1413" s="1">
        <f t="shared" ref="G1413" si="1583">SUM(G1414:G1415)</f>
        <v>2.0705910105215313E-2</v>
      </c>
      <c r="H1413" s="1">
        <f t="shared" ref="H1413" si="1584">SUM(H1414:H1415)</f>
        <v>1.1222489219745863E-2</v>
      </c>
      <c r="I1413" s="1">
        <f t="shared" ref="I1413" si="1585">SUM(I1414:I1415)</f>
        <v>6.8655615219687131E-3</v>
      </c>
      <c r="J1413" s="1">
        <f t="shared" ref="J1413" si="1586">SUM(J1414:J1415)</f>
        <v>2.729431722086582E-3</v>
      </c>
      <c r="K1413" s="1">
        <f t="shared" ref="K1413" si="1587">SUM(K1414:K1415)</f>
        <v>8.4595571336435046E-4</v>
      </c>
      <c r="L1413" s="1">
        <f t="shared" ref="L1413:O1413" si="1588">SUM(L1414:L1415)</f>
        <v>1.9858104064158105E-3</v>
      </c>
      <c r="M1413" s="1">
        <f t="shared" si="1588"/>
        <v>1.1519310889949097E-3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2.0062206459417382E-2</v>
      </c>
      <c r="G1414" s="1">
        <f>[1]Transport!C$26/SUM([1]Transport!C$22,[1]Transport!C$26)*G1411*(G$34+G$582)/(G$34+G$582+G$38)</f>
        <v>2.0705910105215313E-2</v>
      </c>
      <c r="H1414" s="1">
        <f>[1]Transport!D$26/SUM([1]Transport!D$22,[1]Transport!D$26)*H1411*(H$34+H$582)/(H$34+H$582+H$38)</f>
        <v>1.1222489219745863E-2</v>
      </c>
      <c r="I1414" s="1">
        <f>[1]Transport!E$26/SUM([1]Transport!E$22,[1]Transport!E$26)*I1411*(I$34+I$582)/(I$34+I$582+I$38)</f>
        <v>6.8655615219687131E-3</v>
      </c>
      <c r="J1414" s="1">
        <f>[1]Transport!F$26/SUM([1]Transport!F$22,[1]Transport!F$26)*J1411*(J$34+J$582)/(J$34+J$582+J$38)</f>
        <v>2.7152278475295168E-3</v>
      </c>
      <c r="K1414" s="1">
        <f>[1]Transport!G$26/SUM([1]Transport!G$22,[1]Transport!G$26)*K1411*(K$34+K$582)/(K$34+K$582+K$38)</f>
        <v>6.4637295842364566E-4</v>
      </c>
      <c r="L1414" s="1">
        <f>[1]Transport!H$26/SUM([1]Transport!H$22,[1]Transport!H$26)*L1411*(L$34+L$582)/(L$34+L$582+L$38)</f>
        <v>1.5791738343190645E-3</v>
      </c>
      <c r="M1414" s="1">
        <f>[1]Transport!I$26/SUM([1]Transport!I$22,[1]Transport!I$26)*M1411*(M$34+M$582)/(M$34+M$582+M$38)</f>
        <v>1.0967961920421497E-3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1.420387455706503E-5</v>
      </c>
      <c r="K1415" s="1">
        <f>(K$38+K$718)/([1]Transport!G$22+[1]Transport!G$26)*K1411</f>
        <v>1.995827549407048E-4</v>
      </c>
      <c r="L1415" s="1">
        <f>(L$38+L$718)/([1]Transport!H$22+[1]Transport!H$26)*L1411</f>
        <v>4.066365720967461E-4</v>
      </c>
      <c r="M1415" s="1">
        <f>(M$38+M$718)/([1]Transport!I$22+[1]Transport!I$26)*M1411</f>
        <v>5.5134896952760063E-5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0.13391495667377648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0.10585730297112787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3.9501311183103022E-4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2.7432853686457732E-4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2.5720679925621341E-4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2.537600410318639E-4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1.9269777307234009E-4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1.3501800895151907E-3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2.2060289750455092E-3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1.0291790048207051E-3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4.012949805020313E-4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3.758709397045358E-4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3.7957147484336877E-4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2.8639435667249436E-4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1.0971773422460949E-3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7.3358258017544517E-3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8.6647359776125202E-3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4.9800112016095202E-4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4.1602621211922003E-4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6.1525984226338919E-4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3.5050611522767175E-4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6.1931527358959949E-4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1.1544703892944308E-3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7.2908065243009867E-4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7.1986234559150532E-4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6.2369697698888939E-4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6.0250925062060832E-3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6.0158279117104585E-3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5.9742972201561832E-3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0.1132126193861525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0.13772020198294727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1.8580669809769326E-2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1.4207266259549122E-3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3.5125684122218928E-4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3.2763262184566866E-4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3.2680068905582008E-4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2.520041353811817E-4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0.51875699931879016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0.38768160404948238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3.0670843304424981E-2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4.9715218426274127E-3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5.6237115770585704E-4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5.2006837990554739E-4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5.6927232222364079E-4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4.2002455564900881E-4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0.15501168838809828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0.1238882729917989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7.6052311546363049E-2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0.1062107024261789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2.8551450387206335E-2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9.6838841838360189E-4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1.0895829843967271E-3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1.9910066551983283E-2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2.4344531312091816E-3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2.7513801778195411E-3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2.6955455440178626E-3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1.4863141185283552E-3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1.5106427476863039E-3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9.7360509729255021E-4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1.3775250710889174E-4</v>
      </c>
      <c r="G1425" s="1">
        <f t="shared" ref="G1425" si="1589">SUM(G1430:G1434)</f>
        <v>5.408115201913549E-3</v>
      </c>
      <c r="H1425" s="1">
        <f t="shared" ref="H1425" si="1590">SUM(H1430:H1434)</f>
        <v>6.9026323417551438E-2</v>
      </c>
      <c r="I1425" s="1">
        <f t="shared" ref="I1425" si="1591">SUM(I1430:I1434)</f>
        <v>6.8138817012678848E-2</v>
      </c>
      <c r="J1425" s="1">
        <f t="shared" ref="J1425" si="1592">SUM(J1430:J1434)</f>
        <v>3.0530025290305173E-3</v>
      </c>
      <c r="K1425" s="1">
        <f t="shared" ref="K1425" si="1593">SUM(K1430:K1434)</f>
        <v>3.0677848924700909E-3</v>
      </c>
      <c r="L1425" s="1">
        <f t="shared" ref="L1425:O1425" si="1594">SUM(L1430:L1434)</f>
        <v>8.3831619867970348E-3</v>
      </c>
      <c r="M1425" s="1">
        <f t="shared" si="1594"/>
        <v>6.2869864725411439E-3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1.2711488344861025E-4</v>
      </c>
      <c r="G1426" s="1">
        <f t="shared" ref="G1426:K1426" si="1595">IF(G1425-G1427&lt;0,0,G1425-G1427)</f>
        <v>4.7453807170443471E-3</v>
      </c>
      <c r="H1426" s="1">
        <f t="shared" si="1595"/>
        <v>6.8350893698106069E-2</v>
      </c>
      <c r="I1426" s="1">
        <f t="shared" si="1595"/>
        <v>6.7584774514734297E-2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1.0637623660281492E-5</v>
      </c>
      <c r="G1427" s="1">
        <f t="shared" ref="G1427" si="1597">SUM(G1428:G1429)</f>
        <v>6.6273448486920186E-4</v>
      </c>
      <c r="H1427" s="1">
        <f t="shared" ref="H1427" si="1598">SUM(H1428:H1429)</f>
        <v>6.7542971944537379E-4</v>
      </c>
      <c r="I1427" s="1">
        <f t="shared" ref="I1427" si="1599">SUM(I1428:I1429)</f>
        <v>5.5404249794454533E-4</v>
      </c>
      <c r="J1427" s="1">
        <f t="shared" ref="J1427" si="1600">SUM(J1428:J1429)</f>
        <v>2.3436844597142337E-2</v>
      </c>
      <c r="K1427" s="1">
        <f t="shared" ref="K1427" si="1601">SUM(K1428:K1429)</f>
        <v>8.4419932957911489E-2</v>
      </c>
      <c r="L1427" s="1">
        <f t="shared" ref="L1427:O1427" si="1602">SUM(L1428:L1429)</f>
        <v>2.0210337424090192</v>
      </c>
      <c r="M1427" s="1">
        <f t="shared" si="1602"/>
        <v>8.9546798854817471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1.0637623660281492E-5</v>
      </c>
      <c r="G1428" s="1">
        <f>IF(SUM([1]Transport!C$24,[1]Transport!C$27)=0,0,[1]Transport!C$27/SUM([1]Transport!C$24,[1]Transport!C$27)*G1425*(G$47+G$614)/(G$47+G$614+G$49))</f>
        <v>6.6273448486920186E-4</v>
      </c>
      <c r="H1428" s="1">
        <f>IF(SUM([1]Transport!D$24,[1]Transport!D$27)=0,0,[1]Transport!D$27/SUM([1]Transport!D$24,[1]Transport!D$27)*H1425*(H$47+H$614)/(H$47+H$614+H$49))</f>
        <v>6.7542971944537379E-4</v>
      </c>
      <c r="I1428" s="1">
        <f>IF(SUM([1]Transport!E$24,[1]Transport!E$27)=0,0,[1]Transport!E$27/SUM([1]Transport!E$24,[1]Transport!E$27)*I1425*(I$47+I$614)/(I$47+I$614+I$49))</f>
        <v>5.5404249794454533E-4</v>
      </c>
      <c r="J1428" s="1">
        <f>IF(SUM([1]Transport!F$24,[1]Transport!F$27)=0,0,[1]Transport!F$27/SUM([1]Transport!F$24,[1]Transport!F$27)*J1425*(J$47+J$614)/(J$47+J$614+J$49))</f>
        <v>4.5041893507714463E-5</v>
      </c>
      <c r="K1428" s="1">
        <f>IF(SUM([1]Transport!G$24,[1]Transport!G$27)=0,0,[1]Transport!G$27/SUM([1]Transport!G$24,[1]Transport!G$27)*K1425*(K$47+K$614)/(K$47+K$614+K$49))</f>
        <v>4.6597602695063015E-4</v>
      </c>
      <c r="L1428" s="1">
        <f>IF(SUM([1]Transport!H$24,[1]Transport!H$27)=0,0,[1]Transport!H$27/SUM([1]Transport!H$24,[1]Transport!H$27)*L1425*(L$47+L$614)/(L$47+L$614+L$49))</f>
        <v>2.9217641873899151E-3</v>
      </c>
      <c r="M1428" s="1">
        <f>IF(SUM([1]Transport!I$24,[1]Transport!I$27)=0,0,[1]Transport!I$27/SUM([1]Transport!I$24,[1]Transport!I$27)*M1425*(M$47+M$614)/(M$47+M$614+M$49))</f>
        <v>5.6710930702900432E-3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2.3391802703634623E-2</v>
      </c>
      <c r="K1429" s="1">
        <f>IF(([1]Transport!G$24+[1]Transport!G$27)=0,0,(K$49+K$716)/([1]Transport!G$24+[1]Transport!G$27)*K1425)</f>
        <v>8.395395693096086E-2</v>
      </c>
      <c r="L1429" s="1">
        <f>IF(([1]Transport!H$24+[1]Transport!H$27)=0,0,(L$49+L$716)/([1]Transport!H$24+[1]Transport!H$27)*L1425)</f>
        <v>2.0181119782216292</v>
      </c>
      <c r="M1429" s="1">
        <f>IF(([1]Transport!I$24+[1]Transport!I$27)=0,0,(M$49+M$716)/([1]Transport!I$24+[1]Transport!I$27)*M1425)</f>
        <v>8.9490087924114565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1.3775250710889174E-4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1.4053243023011918E-4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1.4161398358075104E-4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2.4288372423787279E-3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7.6172611788639618E-4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5.1686265895392147E-4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3.7075119156606363E-4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3.5078579747267166E-4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3.8183121211203801E-4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3.1828508659111348E-4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9.627969193622077E-4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2.1287989424761439E-3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1.1525595291183325E-3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5.6510585471992298E-4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5.6251566288860444E-4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5.9616289664731663E-3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5.9687013859500305E-3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1.5186140053125431E-3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6.4863492326178454E-2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6.4844894945776513E-2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8.6932234244032085E-4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7.8743936402747236E-4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9.8965166614785414E-4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3.5733460462995131E-4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1.1306920474296886E-3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1.6244998788300835E-3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1.24782314030421E-3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1.3670440680813426E-3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1.0500501420639757E-3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0.13142172608432831</v>
      </c>
      <c r="G1435" s="3">
        <f t="shared" ref="G1435" si="1603">SUM(G1436:G1458)</f>
        <v>0.13258587830017024</v>
      </c>
      <c r="H1435" s="3">
        <f t="shared" ref="H1435" si="1604">SUM(H1436:H1458)</f>
        <v>0.13397730661213761</v>
      </c>
      <c r="I1435" s="3">
        <f t="shared" ref="I1435" si="1605">SUM(I1436:I1458)</f>
        <v>0.1360511393896956</v>
      </c>
      <c r="J1435" s="3">
        <f t="shared" ref="J1435" si="1606">SUM(J1436:J1458)</f>
        <v>0.13564521404728433</v>
      </c>
      <c r="K1435" s="3">
        <f t="shared" ref="K1435" si="1607">SUM(K1436:K1458)</f>
        <v>0.1357771139626521</v>
      </c>
      <c r="L1435" s="3">
        <f t="shared" ref="L1435:O1435" si="1608">SUM(L1436:L1458)</f>
        <v>0.13621306005916814</v>
      </c>
      <c r="M1435" s="3">
        <f t="shared" si="1608"/>
        <v>0.13606337933620102</v>
      </c>
      <c r="N1435" s="3">
        <f t="shared" si="1608"/>
        <v>0.1401490211212936</v>
      </c>
      <c r="O1435" s="3">
        <f t="shared" si="1608"/>
        <v>0.14424267735759194</v>
      </c>
      <c r="P1435" s="3">
        <f>SUM(P1436:P1458)</f>
        <v>0.14822266947999876</v>
      </c>
      <c r="Q1435" s="3">
        <f>SUM(Q1436:Q1458)</f>
        <v>0.15205090135492427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2.2391793323883302E-4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7.9471525421232544E-4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2.9707087724860907E-2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6.4776922518029523E-2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6.4814311943743486E-2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6.4807787251980678E-2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6.499637176415303E-2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6.5065657102208199E-2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6.7160185929897823E-2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6.909758458096546E-2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7.0984356568174395E-2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7.2680893549173842E-2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5.4478882174006926E-4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1.2186107687791113E-3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4.0736670565839628E-2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5.7137954293279454E-2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5.7576663939586228E-2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5.7612557619627656E-2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5.7136017147118544E-2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5.7240200644181033E-2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5.9706962469345384E-2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6.1474186553701515E-2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6.3173509674504955E-2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6.4807977599436586E-2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1.7613086597134437E-4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4.0876187836711228E-4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7.6180683052563022E-4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1.3381086456112864E-3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1.0403776605232546E-2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1.2302659610119329E-2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1.2369901480756708E-2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1.2404914795761075E-2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1.2816489648517051E-2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1.3173860424033136E-2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1.3538695400966163E-2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1.3888542319676862E-2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4.5556647337064922E-5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1.3332306993747489E-4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1.0124200080051959E-4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1.1321146371404539E-4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1.4710823935083683E-4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1.4461139372978806E-4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2.1826902029922478E-4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2.0071448901744414E-4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2.5621577697428158E-4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2.8442150582675801E-4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4.2686532181614476E-4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3.0283240428720743E-5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4.9067994575484303E-5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7.1034298722560303E-5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7.3952768152415834E-5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7.5213646803940322E-5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7.3692322938412162E-5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7.3902209291237036E-5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7.3069002634612527E-5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7.5012996958085171E-5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3.1339573639337799E-5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5.5020174410125921E-5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7.6761982426127041E-5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7.6102468231075085E-5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7.6623110961420839E-5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7.7632782390845448E-5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7.699836012246021E-5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7.7171089067835827E-5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7.8289218059131646E-5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2.8702402267020845E-5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5.3652099280586973E-5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4.9054880526130587E-5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6.9095811728986966E-5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4.7551178534802061E-5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6.9852428781479948E-5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4.8430759373236122E-5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4.7871220958826278E-5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4.9207724348518366E-5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1.9583791279194036E-5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4.1133498210844318E-5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4.2978368311943316E-5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4.148291203584216E-5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4.322366753352109E-5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4.3491050405122521E-5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4.1498693130601703E-5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4.3575017865220779E-5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4.4112625455093513E-5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2.1763015052725945E-2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1.7238383327975063E-2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6.7967011111261998E-5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5.0430595014538898E-5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5.0222180970596976E-5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5.2058222105455503E-5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4.0467577466723755E-5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1.572877907187071E-4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2.6191733650017133E-4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1.2608300828005051E-4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5.278265060119632E-5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5.2525091588930399E-5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5.5729339558611617E-5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4.3097325287763411E-5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8.5838578014034911E-5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5.9855841571711677E-4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7.1934430794896094E-4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4.5324406812049991E-5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4.0010536603164319E-5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6.067704775802326E-5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1.8489702247654022E-5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3.3451492504638365E-5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6.4376139391958583E-5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4.4942138812260905E-5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4.6610076818028632E-5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4.2566633143731974E-5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5.9951174264868352E-2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4.8004662316110655E-2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3.0014524138985574E-2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1.4029213543238578E-2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1.713774896977802E-2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2.345992185211324E-3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1.8371422608515919E-4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5.1325480942842579E-5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5.0903123549377791E-5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5.3295920943435577E-5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4.2072622650522795E-5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4.537352063638915E-2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3.4050501593676598E-2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2.7124264698658359E-3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4.4959401656327776E-4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5.7359324296870246E-5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5.6291290688910267E-5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6.4718554952849516E-5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4.8870957796250248E-5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8.9828541744882591E-3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7.2116302647423376E-3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4.447074373283645E-3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6.7835959983102616E-3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1.9485313135918754E-3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7.074794187193989E-5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8.1900478839687423E-5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7.6945401643401814E-4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9.5036396384453909E-5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1.0873334769232422E-4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1.103686611670782E-4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7.0106556121230537E-5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7.3726527440997093E-5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5.0015824361768323E-5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1.3706718279596856E-3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1.1209987528596741E-3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7.1042348860601238E-4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2.9203736589633697E-4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9.3721476705352065E-5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6.605366586379093E-5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5.0811870408457724E-5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5.1143992302251871E-5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5.8737628653302223E-5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5.002500219888783E-5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8.1835885949432718E-5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1.8513250228421342E-4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1.031850784752303E-4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5.4303558903056917E-5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5.7359088088733726E-5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6.6470958874918534E-4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6.6719268451766612E-4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8.5683442083848193E-5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3.8444630172913374E-3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3.8478675912877853E-3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5.713888183185881E-5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5.4421811141851589E-5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7.012842827600303E-5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1.3467640286946276E-5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4.3616848351372201E-5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6.4853219875743586E-5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5.5319551194795159E-5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6.3210050522102248E-5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5.0986645919716526E-5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0.37869321701871761</v>
      </c>
      <c r="G1461" s="1">
        <f t="shared" si="1617"/>
        <v>0.38720126209114003</v>
      </c>
      <c r="H1461" s="1">
        <f t="shared" si="1617"/>
        <v>0.41223621994255688</v>
      </c>
      <c r="I1461" s="1">
        <f t="shared" si="1617"/>
        <v>0.43430254067763197</v>
      </c>
      <c r="J1461" s="1">
        <f t="shared" si="1617"/>
        <v>0.4689511867434496</v>
      </c>
      <c r="K1461" s="1">
        <f t="shared" si="1617"/>
        <v>0.47245342837890392</v>
      </c>
      <c r="L1461" s="1">
        <f t="shared" ref="L1461:O1461" si="1618">IFERROR(L1437/L1402,"-")</f>
        <v>0.49318803757644702</v>
      </c>
      <c r="M1461" s="1">
        <f t="shared" si="1618"/>
        <v>0.53015866884758533</v>
      </c>
      <c r="N1461" s="1">
        <f t="shared" si="1618"/>
        <v>0.5374585064685734</v>
      </c>
      <c r="O1461" s="1">
        <f t="shared" si="1618"/>
        <v>0.54235716283703406</v>
      </c>
      <c r="P1461" s="1">
        <f t="shared" si="1616"/>
        <v>0.54235716283703495</v>
      </c>
      <c r="Q1461" s="1">
        <f t="shared" si="1616"/>
        <v>0.54235716283703517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0.27518070496490704</v>
      </c>
      <c r="G1462" s="1">
        <f t="shared" si="1619"/>
        <v>0.27878827029264669</v>
      </c>
      <c r="H1462" s="1">
        <f t="shared" si="1619"/>
        <v>0.2990486037811021</v>
      </c>
      <c r="I1462" s="1">
        <f t="shared" si="1619"/>
        <v>0.30589187982104032</v>
      </c>
      <c r="J1462" s="1">
        <f t="shared" si="1619"/>
        <v>0.33634001300571487</v>
      </c>
      <c r="K1462" s="1">
        <f t="shared" si="1619"/>
        <v>0.34393112296178618</v>
      </c>
      <c r="L1462" s="1">
        <f t="shared" ref="L1462:O1462" si="1620">IFERROR(L1438/L1403,"-")</f>
        <v>0.35817000294109214</v>
      </c>
      <c r="M1462" s="1">
        <f t="shared" si="1620"/>
        <v>0.38269714332552052</v>
      </c>
      <c r="N1462" s="1">
        <f t="shared" si="1620"/>
        <v>0.38936936519765253</v>
      </c>
      <c r="O1462" s="1">
        <f t="shared" si="1620"/>
        <v>0.39241606511731009</v>
      </c>
      <c r="P1462" s="1">
        <f t="shared" si="1616"/>
        <v>0.39241606511730975</v>
      </c>
      <c r="Q1462" s="1">
        <f t="shared" si="1616"/>
        <v>0.39241606511730964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0.1829704071343991</v>
      </c>
      <c r="G1463" s="1">
        <f t="shared" si="1621"/>
        <v>0.18579823447644522</v>
      </c>
      <c r="H1463" s="1">
        <f t="shared" si="1621"/>
        <v>0.19119404302855969</v>
      </c>
      <c r="I1463" s="1">
        <f t="shared" si="1621"/>
        <v>0.20519630083524018</v>
      </c>
      <c r="J1463" s="1">
        <f t="shared" si="1621"/>
        <v>0.22690062311050144</v>
      </c>
      <c r="K1463" s="1">
        <f t="shared" si="1621"/>
        <v>0.22948049276576102</v>
      </c>
      <c r="L1463" s="1">
        <f t="shared" ref="L1463:O1463" si="1622">IFERROR(L1439/L1404,"-")</f>
        <v>0.24522905211037538</v>
      </c>
      <c r="M1463" s="1">
        <f t="shared" si="1622"/>
        <v>0.25390397561520905</v>
      </c>
      <c r="N1463" s="1">
        <f t="shared" si="1622"/>
        <v>0.26086902891812136</v>
      </c>
      <c r="O1463" s="1">
        <f t="shared" si="1622"/>
        <v>0.26214281836713749</v>
      </c>
      <c r="P1463" s="1">
        <f t="shared" si="1616"/>
        <v>0.26214281836713765</v>
      </c>
      <c r="Q1463" s="1">
        <f t="shared" si="1616"/>
        <v>0.26214281836713765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0.12643429100140413</v>
      </c>
      <c r="H1464" s="1">
        <f t="shared" si="1623"/>
        <v>0.12957232900042612</v>
      </c>
      <c r="I1464" s="1">
        <f t="shared" si="1623"/>
        <v>0.13851369632575042</v>
      </c>
      <c r="J1464" s="1">
        <f t="shared" si="1623"/>
        <v>0.14994879786627377</v>
      </c>
      <c r="K1464" s="1">
        <f t="shared" si="1623"/>
        <v>0.15776179046117078</v>
      </c>
      <c r="L1464" s="1">
        <f t="shared" ref="L1464:O1464" si="1624">IFERROR(L1440/L1405,"-")</f>
        <v>0.16566658938711021</v>
      </c>
      <c r="M1464" s="1">
        <f t="shared" si="1624"/>
        <v>0.17316743259800099</v>
      </c>
      <c r="N1464" s="1">
        <f t="shared" si="1624"/>
        <v>0.17547614587850319</v>
      </c>
      <c r="O1464" s="1">
        <f t="shared" si="1624"/>
        <v>0.17547614587850288</v>
      </c>
      <c r="P1464" s="1">
        <f t="shared" si="1616"/>
        <v>0.17547614587850283</v>
      </c>
      <c r="Q1464" s="1">
        <f t="shared" si="1616"/>
        <v>0.17547614587850283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>
        <f t="shared" si="1625"/>
        <v>0.23440176174444091</v>
      </c>
      <c r="J1465" s="1">
        <f t="shared" si="1625"/>
        <v>0.24279537887867669</v>
      </c>
      <c r="K1465" s="1">
        <f t="shared" si="1625"/>
        <v>0.25172766029189586</v>
      </c>
      <c r="L1465" s="1">
        <f t="shared" ref="L1465:O1465" si="1626">IFERROR(L1441/L1407,"-")</f>
        <v>0.268686219339829</v>
      </c>
      <c r="M1465" s="1">
        <f t="shared" si="1626"/>
        <v>0.28626088847226705</v>
      </c>
      <c r="N1465" s="1">
        <f t="shared" si="1626"/>
        <v>0.29780403158779523</v>
      </c>
      <c r="O1465" s="1">
        <f t="shared" si="1626"/>
        <v>0.30344095071385746</v>
      </c>
      <c r="P1465" s="1">
        <f t="shared" ref="P1465:Q1468" si="1627">IFERROR(P1441/P1407,"-")</f>
        <v>0.3034409507138584</v>
      </c>
      <c r="Q1465" s="1">
        <f t="shared" si="1627"/>
        <v>0.30344095071385835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>
        <f t="shared" si="1628"/>
        <v>0.16910151451049604</v>
      </c>
      <c r="J1466" s="1">
        <f t="shared" si="1628"/>
        <v>0.1748820277963887</v>
      </c>
      <c r="K1466" s="1">
        <f t="shared" si="1628"/>
        <v>0.18148961870986108</v>
      </c>
      <c r="L1466" s="1">
        <f t="shared" ref="L1466:O1466" si="1629">IFERROR(L1442/L1408,"-")</f>
        <v>0.19353856737506567</v>
      </c>
      <c r="M1466" s="1">
        <f t="shared" si="1629"/>
        <v>0.20631980265638519</v>
      </c>
      <c r="N1466" s="1">
        <f t="shared" si="1629"/>
        <v>0.2148277066039922</v>
      </c>
      <c r="O1466" s="1">
        <f t="shared" si="1629"/>
        <v>0.21881288862453094</v>
      </c>
      <c r="P1466" s="1">
        <f t="shared" si="1627"/>
        <v>0.21881288862453102</v>
      </c>
      <c r="Q1466" s="1">
        <f t="shared" si="1627"/>
        <v>0.21881288862453105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0.11310839137372296</v>
      </c>
      <c r="J1467" s="1">
        <f t="shared" si="1630"/>
        <v>0.11674546363113497</v>
      </c>
      <c r="K1467" s="1">
        <f t="shared" si="1630"/>
        <v>0.12508678626745914</v>
      </c>
      <c r="L1467" s="1">
        <f t="shared" ref="L1467:O1467" si="1631">IFERROR(L1443/L1409,"-")</f>
        <v>0.12958641584848926</v>
      </c>
      <c r="M1467" s="1">
        <f t="shared" si="1631"/>
        <v>0.14204300607971587</v>
      </c>
      <c r="N1467" s="1">
        <f t="shared" si="1631"/>
        <v>0.14391555231360931</v>
      </c>
      <c r="O1467" s="1">
        <f t="shared" si="1631"/>
        <v>0.14658985260534693</v>
      </c>
      <c r="P1467" s="1">
        <f t="shared" si="1627"/>
        <v>0.14658985260534707</v>
      </c>
      <c r="Q1467" s="1">
        <f t="shared" si="1627"/>
        <v>0.14658985260534677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>
        <f t="shared" si="1632"/>
        <v>7.5896650184428704E-2</v>
      </c>
      <c r="J1468" s="1">
        <f t="shared" si="1632"/>
        <v>7.8529627427401133E-2</v>
      </c>
      <c r="K1468" s="1">
        <f t="shared" si="1632"/>
        <v>8.4034191005773987E-2</v>
      </c>
      <c r="L1468" s="1">
        <f t="shared" ref="L1468:O1468" si="1633">IFERROR(L1444/L1410,"-")</f>
        <v>8.9774118948402065E-2</v>
      </c>
      <c r="M1468" s="1">
        <f t="shared" si="1633"/>
        <v>9.534908340885348E-2</v>
      </c>
      <c r="N1468" s="1">
        <f t="shared" si="1633"/>
        <v>9.8453735287482622E-2</v>
      </c>
      <c r="O1468" s="1">
        <f t="shared" si="1633"/>
        <v>9.8453735287482511E-2</v>
      </c>
      <c r="P1468" s="1">
        <f t="shared" si="1627"/>
        <v>9.8453735287482483E-2</v>
      </c>
      <c r="Q1468" s="1">
        <f t="shared" si="1627"/>
        <v>9.8453735287482705E-2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0.16251369968883861</v>
      </c>
      <c r="H1469" s="1">
        <f t="shared" si="1634"/>
        <v>0.16284548013354128</v>
      </c>
      <c r="I1469" s="1">
        <f t="shared" si="1634"/>
        <v>0.17206267102428588</v>
      </c>
      <c r="J1469" s="1">
        <f t="shared" si="1634"/>
        <v>0.18383284360764127</v>
      </c>
      <c r="K1469" s="1">
        <f t="shared" si="1634"/>
        <v>0.19525992748181109</v>
      </c>
      <c r="L1469" s="1">
        <f t="shared" ref="L1469:O1469" si="1635">IFERROR(L1445/L1416,"-")</f>
        <v>0.20514743729458457</v>
      </c>
      <c r="M1469" s="1">
        <f t="shared" si="1635"/>
        <v>0.21000542363056757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0.11649393435744149</v>
      </c>
      <c r="H1470" s="1">
        <f t="shared" si="1637"/>
        <v>0.11872796752126437</v>
      </c>
      <c r="I1470" s="1">
        <f t="shared" si="1637"/>
        <v>0.12250833692630139</v>
      </c>
      <c r="J1470" s="1">
        <f t="shared" si="1637"/>
        <v>0.13153080194315847</v>
      </c>
      <c r="K1470" s="1">
        <f t="shared" si="1637"/>
        <v>0.13974235845479105</v>
      </c>
      <c r="L1470" s="1">
        <f t="shared" ref="L1470:O1470" si="1638">IFERROR(L1446/L1417,"-")</f>
        <v>0.14682172726917503</v>
      </c>
      <c r="M1470" s="1">
        <f t="shared" si="1638"/>
        <v>0.1504824528964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7.8235828164578955E-2</v>
      </c>
      <c r="H1471" s="1">
        <f t="shared" si="1639"/>
        <v>8.1593869850884987E-2</v>
      </c>
      <c r="I1471" s="1">
        <f t="shared" si="1639"/>
        <v>8.3019760764501557E-2</v>
      </c>
      <c r="J1471" s="1">
        <f t="shared" si="1639"/>
        <v>9.1012660367915069E-2</v>
      </c>
      <c r="K1471" s="1">
        <f t="shared" si="1639"/>
        <v>9.6173114668309787E-2</v>
      </c>
      <c r="L1471" s="1">
        <f t="shared" ref="L1471:O1471" si="1640">IFERROR(L1447/L1418,"-")</f>
        <v>9.8620198475504864E-2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5.2751439830497703E-2</v>
      </c>
      <c r="H1472" s="1">
        <f t="shared" si="1641"/>
        <v>5.4013672730451025E-2</v>
      </c>
      <c r="I1472" s="1">
        <f t="shared" si="1641"/>
        <v>5.5762486408423934E-2</v>
      </c>
      <c r="J1472" s="1">
        <f t="shared" si="1641"/>
        <v>6.1642204689514479E-2</v>
      </c>
      <c r="K1472" s="1">
        <f t="shared" si="1641"/>
        <v>6.4748596871988764E-2</v>
      </c>
      <c r="L1472" s="1">
        <f t="shared" ref="L1472:O1472" si="1642">IFERROR(L1448/L1419,"-")</f>
        <v>6.8248900851238636E-2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9.9502495941956539</v>
      </c>
      <c r="G1473" s="1">
        <f t="shared" ref="G1473:K1473" si="1643">IFERROR(G1449/G1420,"-")</f>
        <v>7.9797266512003109</v>
      </c>
      <c r="H1473" s="1">
        <f t="shared" si="1643"/>
        <v>5.0239422367072857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0.12391916748597505</v>
      </c>
      <c r="G1474" s="1">
        <f t="shared" si="1645"/>
        <v>0.12443888930616034</v>
      </c>
      <c r="H1474" s="1">
        <f t="shared" si="1645"/>
        <v>0.12625982858690329</v>
      </c>
      <c r="I1474" s="1">
        <f t="shared" si="1645"/>
        <v>0.12931004651347294</v>
      </c>
      <c r="J1474" s="1">
        <f t="shared" si="1645"/>
        <v>0.14611951973449647</v>
      </c>
      <c r="K1474" s="1">
        <f t="shared" si="1645"/>
        <v>0.155366468890133</v>
      </c>
      <c r="L1474" s="1">
        <f t="shared" ref="L1474:O1474" si="1646">IFERROR(L1450/L1421,"-")</f>
        <v>0.16308386955185467</v>
      </c>
      <c r="M1474" s="1">
        <f t="shared" si="1646"/>
        <v>0.16695211206309654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8.7465847585616666E-2</v>
      </c>
      <c r="G1475" s="1">
        <f t="shared" si="1647"/>
        <v>8.7831099639513729E-2</v>
      </c>
      <c r="H1475" s="1">
        <f t="shared" si="1647"/>
        <v>8.8436644631629854E-2</v>
      </c>
      <c r="I1475" s="1">
        <f t="shared" si="1647"/>
        <v>9.0433881373770772E-2</v>
      </c>
      <c r="J1475" s="1">
        <f t="shared" si="1647"/>
        <v>0.10199549445398745</v>
      </c>
      <c r="K1475" s="1">
        <f t="shared" si="1647"/>
        <v>0.10823824878400347</v>
      </c>
      <c r="L1475" s="1">
        <f t="shared" ref="L1475:O1475" si="1648">IFERROR(L1451/L1422,"-")</f>
        <v>0.11368645975980646</v>
      </c>
      <c r="M1475" s="1">
        <f t="shared" si="1648"/>
        <v>0.11635262067175185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5.7949527986548642E-2</v>
      </c>
      <c r="G1476" s="1">
        <f t="shared" si="1649"/>
        <v>5.8210757891666874E-2</v>
      </c>
      <c r="H1476" s="1">
        <f t="shared" si="1649"/>
        <v>5.847388833898385E-2</v>
      </c>
      <c r="I1476" s="1">
        <f t="shared" si="1649"/>
        <v>6.3869232039258553E-2</v>
      </c>
      <c r="J1476" s="1">
        <f t="shared" si="1649"/>
        <v>6.8246316287490463E-2</v>
      </c>
      <c r="K1476" s="1">
        <f t="shared" si="1649"/>
        <v>7.3057401894613461E-2</v>
      </c>
      <c r="L1476" s="1">
        <f t="shared" ref="L1476:O1476" si="1650">IFERROR(L1452/L1423,"-")</f>
        <v>7.5166811534812583E-2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3.8646481387947511E-2</v>
      </c>
      <c r="G1477" s="1">
        <f t="shared" si="1651"/>
        <v>3.9038088335366629E-2</v>
      </c>
      <c r="H1477" s="1">
        <f t="shared" si="1651"/>
        <v>3.951956496920575E-2</v>
      </c>
      <c r="I1477" s="1">
        <f t="shared" si="1651"/>
        <v>4.094483263768843E-2</v>
      </c>
      <c r="J1477" s="1">
        <f t="shared" si="1651"/>
        <v>4.7168061749050173E-2</v>
      </c>
      <c r="K1477" s="1">
        <f t="shared" si="1651"/>
        <v>4.8804740600592977E-2</v>
      </c>
      <c r="L1477" s="1">
        <f t="shared" ref="L1477:O1477" si="1652">IFERROR(L1453/L1424,"-")</f>
        <v>5.1371777428913253E-2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653">IFERROR(G1454/G1430,"-")</f>
        <v>7.9767976048237408</v>
      </c>
      <c r="H1478" s="1">
        <f t="shared" si="1653"/>
        <v>5.0166196207658764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0.12023751974847217</v>
      </c>
      <c r="H1479" s="1">
        <f t="shared" si="1656"/>
        <v>0.1230382869966521</v>
      </c>
      <c r="I1479" s="1">
        <f t="shared" si="1656"/>
        <v>0.1277973262713096</v>
      </c>
      <c r="J1479" s="1">
        <f t="shared" si="1656"/>
        <v>0.13705113176798417</v>
      </c>
      <c r="K1479" s="1">
        <f t="shared" si="1656"/>
        <v>0.14579835520916806</v>
      </c>
      <c r="L1479" s="1">
        <f t="shared" ref="L1479:O1479" si="1657">IFERROR(L1455/L1431,"-")</f>
        <v>0.15383139667499801</v>
      </c>
      <c r="M1479" s="1">
        <f t="shared" si="1657"/>
        <v>0.1571704245859081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8.4998076233608888E-2</v>
      </c>
      <c r="H1480" s="1">
        <f t="shared" si="1658"/>
        <v>8.6965705680440555E-2</v>
      </c>
      <c r="I1480" s="1">
        <f t="shared" si="1658"/>
        <v>8.9526897195638347E-2</v>
      </c>
      <c r="J1480" s="1">
        <f t="shared" si="1658"/>
        <v>9.6094489995986285E-2</v>
      </c>
      <c r="K1480" s="1">
        <f t="shared" si="1658"/>
        <v>0.10196887282068909</v>
      </c>
      <c r="L1480" s="1">
        <f t="shared" ref="L1480:O1480" si="1659">IFERROR(L1456/L1432,"-")</f>
        <v>0.11149798024790868</v>
      </c>
      <c r="M1480" s="1">
        <f t="shared" si="1659"/>
        <v>0.111781883759204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5.6422133461237138E-2</v>
      </c>
      <c r="H1481" s="1">
        <f t="shared" si="1660"/>
        <v>5.9270059002662412E-2</v>
      </c>
      <c r="I1481" s="1">
        <f t="shared" si="1660"/>
        <v>5.9339560878391172E-2</v>
      </c>
      <c r="J1481" s="1">
        <f t="shared" si="1660"/>
        <v>6.5728072364344428E-2</v>
      </c>
      <c r="K1481" s="1">
        <f t="shared" si="1660"/>
        <v>6.9112383286890025E-2</v>
      </c>
      <c r="L1481" s="1">
        <f t="shared" ref="L1481:O1481" si="1661">IFERROR(L1457/L1433,"-")</f>
        <v>7.0861729106133628E-2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3.768915775983437E-2</v>
      </c>
      <c r="H1482" s="1">
        <f t="shared" si="1662"/>
        <v>3.8575356084375831E-2</v>
      </c>
      <c r="I1482" s="1">
        <f t="shared" si="1662"/>
        <v>3.9921960426644629E-2</v>
      </c>
      <c r="J1482" s="1">
        <f t="shared" si="1662"/>
        <v>4.433284606447406E-2</v>
      </c>
      <c r="K1482" s="1">
        <f t="shared" si="1662"/>
        <v>4.6238487842471726E-2</v>
      </c>
      <c r="L1482" s="1">
        <f t="shared" ref="L1482:O1482" si="1663">IFERROR(L1458/L1434,"-")</f>
        <v>4.8556391620972798E-2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2.3882899812772127</v>
      </c>
      <c r="G1497" s="3">
        <f t="shared" ref="G1497:K1497" si="1687">SUM(G1498,G1503,G1508)</f>
        <v>0.67851140916174835</v>
      </c>
      <c r="H1497" s="3">
        <f t="shared" si="1687"/>
        <v>0.65266340678163148</v>
      </c>
      <c r="I1497" s="3">
        <f t="shared" si="1687"/>
        <v>0.70958927315077258</v>
      </c>
      <c r="J1497" s="3">
        <f t="shared" si="1687"/>
        <v>1.0505811533623011</v>
      </c>
      <c r="K1497" s="3">
        <f t="shared" si="1687"/>
        <v>0.89909564050202495</v>
      </c>
      <c r="L1497" s="3">
        <f t="shared" ref="L1497:O1497" si="1688">SUM(L1498,L1503,L1508)</f>
        <v>0.47734616243800171</v>
      </c>
      <c r="M1497" s="3">
        <f t="shared" si="1688"/>
        <v>0.18292550774148911</v>
      </c>
      <c r="N1497" s="3">
        <f t="shared" si="1688"/>
        <v>0.18964317943972844</v>
      </c>
      <c r="O1497" s="3">
        <f t="shared" si="1688"/>
        <v>0.19295433734222306</v>
      </c>
      <c r="P1497" s="3">
        <f>SUM(P1498,P1503,P1508)</f>
        <v>0.18925928827349087</v>
      </c>
      <c r="Q1497" s="3">
        <f>SUM(Q1498,Q1503,Q1508)</f>
        <v>0.20018020902722289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4.8244500038992395E-3</v>
      </c>
      <c r="G1498" s="1">
        <f t="shared" ref="G1498:K1498" si="1690">SUM(G1499:G1502)</f>
        <v>0.10689849938152214</v>
      </c>
      <c r="H1498" s="1">
        <f t="shared" si="1690"/>
        <v>0.10928314165149457</v>
      </c>
      <c r="I1498" s="1">
        <f t="shared" si="1690"/>
        <v>9.6630193826717628E-2</v>
      </c>
      <c r="J1498" s="1">
        <f t="shared" si="1690"/>
        <v>8.0697292983369882E-3</v>
      </c>
      <c r="K1498" s="1">
        <f t="shared" si="1690"/>
        <v>3.0874099628023104E-2</v>
      </c>
      <c r="L1498" s="1">
        <f t="shared" ref="L1498:O1498" si="1691">SUM(L1499:L1502)</f>
        <v>0.10584365754574658</v>
      </c>
      <c r="M1498" s="1">
        <f t="shared" si="1691"/>
        <v>0.16236593546868458</v>
      </c>
      <c r="N1498" s="1">
        <f t="shared" si="1691"/>
        <v>0.15648279256189096</v>
      </c>
      <c r="O1498" s="1">
        <f t="shared" si="1691"/>
        <v>0.15191190491383824</v>
      </c>
      <c r="P1498" s="1">
        <f>SUM(P1499:P1502)</f>
        <v>0.1499083379639127</v>
      </c>
      <c r="Q1498" s="1">
        <f>SUM(Q1499:Q1502)</f>
        <v>0.14561166596142949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3.3752264234989523E-3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0.10448555635954311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0.1057642125655828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9.268780093438396E-2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3.5440841860561304E-3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2.5739540763831177E-2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0.10046312872086832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0.15592004450879648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0.14899543833087359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0.14290815023092929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0.14030377197355487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0.13357609081382421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6.449390462681966E-4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1.0519826077635345E-3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1.456545412443709E-3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1.5350074523896825E-3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1.2615956433396527E-3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1.3205102486262578E-3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1.7158700062778428E-3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2.2097390491689047E-3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2.471536373884422E-3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3.1885260098516092E-3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3.0686616180120546E-3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4.2581154518852643E-3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4.426320950871513E-4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7.519874957293692E-4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1.1631550557499115E-3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1.3405905215515713E-3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1.8585312328759137E-3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2.0145063703108151E-3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1.7806938902651471E-3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2.2738771607301099E-3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2.6886920499114134E-3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3.1111237030827755E-3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3.5585941522063083E-3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4.2008031493950869E-3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3.6165243904493947E-4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6.0897291848612564E-4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8.9922861771814743E-4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1.0667949183924149E-3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1.4055182360652903E-3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1.799542245254851E-3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1.8839649283352586E-3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1.9622747499890769E-3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2.3271258072215598E-3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2.7041049699745583E-3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2.9773102201394674E-3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3.5766565463249485E-3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5.1604466826890474E-4</v>
      </c>
      <c r="J1503" s="1">
        <f t="shared" si="1695"/>
        <v>1.4777838373218144E-3</v>
      </c>
      <c r="K1503" s="1">
        <f t="shared" si="1695"/>
        <v>2.4794698306969637E-3</v>
      </c>
      <c r="L1503" s="1">
        <f t="shared" ref="L1503:O1503" si="1696">SUM(L1504:L1507)</f>
        <v>3.5768501457126567E-3</v>
      </c>
      <c r="M1503" s="1">
        <f t="shared" si="1696"/>
        <v>5.1528256991221115E-3</v>
      </c>
      <c r="N1503" s="1">
        <f t="shared" si="1696"/>
        <v>7.0247154638143012E-3</v>
      </c>
      <c r="O1503" s="1">
        <f t="shared" si="1696"/>
        <v>8.9723850592516256E-3</v>
      </c>
      <c r="P1503" s="1">
        <f>SUM(P1504:P1507)</f>
        <v>9.5111952660103943E-3</v>
      </c>
      <c r="Q1503" s="1">
        <f>SUM(Q1504:Q1507)</f>
        <v>1.3008840420976893E-2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1.5588234477997099E-4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5.0009417532535338E-4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8.7295184287396459E-4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1.2945347538050351E-3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1.9258075141015878E-3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2.9556834234074074E-3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3.8123335719476201E-3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3.7784837294678225E-3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5.507506710993532E-3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1.4275692941035455E-4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3.8575932096558555E-4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6.2225692269311295E-4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8.4801467194254698E-4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1.1539909662241395E-3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1.4271585768643659E-3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1.9206665961643216E-3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1.9196357699822341E-3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2.7378867452146436E-3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1.2840542785132818E-4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3.6641785567351182E-4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5.9747317014951129E-4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8.4304672613757636E-4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1.1687049387131307E-3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1.492316579511381E-3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1.8165903640641151E-3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2.1585611443904703E-3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2.6581987232226737E-3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8.8999966227250966E-5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2.2551248535736371E-4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3.8678789498037451E-4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5.9125399382749862E-4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9.0432228008325373E-4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1.1495568840311466E-3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1.4227945270755681E-3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1.6545146221698661E-3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2.1052482415460446E-3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2.3834655312733135</v>
      </c>
      <c r="G1508" s="1">
        <f t="shared" ref="G1508:K1508" si="1700">SUM(G1513:G1517)</f>
        <v>0.57161290978022616</v>
      </c>
      <c r="H1508" s="1">
        <f t="shared" si="1700"/>
        <v>0.54338026513013693</v>
      </c>
      <c r="I1508" s="1">
        <f t="shared" si="1700"/>
        <v>0.61244303465578609</v>
      </c>
      <c r="J1508" s="1">
        <f t="shared" si="1700"/>
        <v>1.0410336402266422</v>
      </c>
      <c r="K1508" s="1">
        <f t="shared" si="1700"/>
        <v>0.86574207104330492</v>
      </c>
      <c r="L1508" s="1">
        <f t="shared" ref="L1508:O1508" si="1701">SUM(L1513:L1517)</f>
        <v>0.36792565474654249</v>
      </c>
      <c r="M1508" s="1">
        <f t="shared" si="1701"/>
        <v>1.5406746573682418E-2</v>
      </c>
      <c r="N1508" s="1">
        <f t="shared" si="1701"/>
        <v>2.6135671414023183E-2</v>
      </c>
      <c r="O1508" s="1">
        <f t="shared" si="1701"/>
        <v>3.2070047369133194E-2</v>
      </c>
      <c r="P1508" s="1">
        <f>SUM(P1513:P1517)</f>
        <v>2.9839755043567773E-2</v>
      </c>
      <c r="Q1508" s="1">
        <f>SUM(Q1513:Q1517)</f>
        <v>4.155970264481651E-2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2.2529866476447551</v>
      </c>
      <c r="G1509" s="1">
        <f t="shared" ref="G1509:K1509" si="1702">IF(G1508-G1510&lt;0,0,G1508-G1510)</f>
        <v>0.5403206477124467</v>
      </c>
      <c r="H1509" s="1">
        <f t="shared" si="1702"/>
        <v>0.51363539472076958</v>
      </c>
      <c r="I1509" s="1">
        <f t="shared" si="1702"/>
        <v>0.5789043036292838</v>
      </c>
      <c r="J1509" s="1">
        <f t="shared" si="1702"/>
        <v>0.9696747004068742</v>
      </c>
      <c r="K1509" s="1">
        <f t="shared" si="1702"/>
        <v>0.61187692802347327</v>
      </c>
      <c r="L1509" s="1">
        <f t="shared" ref="L1509:O1509" si="1703">IF(L1508-L1510&lt;0,0,L1508-L1510)</f>
        <v>0.2747648476456348</v>
      </c>
      <c r="M1509" s="1">
        <f t="shared" si="1703"/>
        <v>0</v>
      </c>
      <c r="N1509" s="1">
        <f t="shared" si="1703"/>
        <v>0</v>
      </c>
      <c r="O1509" s="1">
        <f t="shared" si="1703"/>
        <v>0</v>
      </c>
      <c r="P1509" s="1">
        <f>IF(P1508-P1510&lt;0,0,P1508-P1510)</f>
        <v>0</v>
      </c>
      <c r="Q1509" s="1">
        <f>IF(Q1508-Q1510&lt;0,0,Q1508-Q1510)</f>
        <v>0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0.13047888362855845</v>
      </c>
      <c r="G1510" s="1">
        <f t="shared" ref="G1510" si="1706">SUM(G1511:G1512)</f>
        <v>3.129226206777945E-2</v>
      </c>
      <c r="H1510" s="1">
        <f t="shared" ref="H1510" si="1707">SUM(H1511:H1512)</f>
        <v>2.9744870409367356E-2</v>
      </c>
      <c r="I1510" s="1">
        <f t="shared" ref="I1510" si="1708">SUM(I1511:I1512)</f>
        <v>3.3538731026502323E-2</v>
      </c>
      <c r="J1510" s="1">
        <f t="shared" ref="J1510" si="1709">SUM(J1511:J1512)</f>
        <v>7.1358939819768014E-2</v>
      </c>
      <c r="K1510" s="1">
        <f t="shared" ref="K1510" si="1710">SUM(K1511:K1512)</f>
        <v>0.25386514301983165</v>
      </c>
      <c r="L1510" s="1">
        <f t="shared" ref="L1510:O1510" si="1711">SUM(L1511:L1512)</f>
        <v>9.3160807100907655E-2</v>
      </c>
      <c r="M1510" s="1">
        <f t="shared" si="1711"/>
        <v>1.5491033119604227E-2</v>
      </c>
      <c r="N1510" s="1">
        <f t="shared" si="1711"/>
        <v>2.6197763584341678E-2</v>
      </c>
      <c r="O1510" s="1">
        <f t="shared" si="1711"/>
        <v>3.2172717190173616E-2</v>
      </c>
      <c r="P1510" s="1">
        <f>SUM(P1511:P1512)</f>
        <v>2.9927150469285738E-2</v>
      </c>
      <c r="Q1510" s="1">
        <f>SUM(Q1511:Q1512)</f>
        <v>4.1677913374799883E-2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0.13047888362855845</v>
      </c>
      <c r="G1511" s="1">
        <f>[1]Transport!C$25/SUM([1]Transport!C$21,[1]Transport!C$25)*G1508*(G$35+G$600)/(G$35+G$600+G$39)</f>
        <v>3.129226206777945E-2</v>
      </c>
      <c r="H1511" s="1">
        <f>[1]Transport!D$25/SUM([1]Transport!D$21,[1]Transport!D$25)*H1508*(H$35+H$600)/(H$35+H$600+H$39)</f>
        <v>2.9744870409367356E-2</v>
      </c>
      <c r="I1511" s="1">
        <f>[1]Transport!E$25/SUM([1]Transport!E$21,[1]Transport!E$25)*I1508*(I$35+I$600)/(I$35+I$600+I$39)</f>
        <v>3.3538731026502323E-2</v>
      </c>
      <c r="J1511" s="1">
        <f>[1]Transport!F$25/SUM([1]Transport!F$21,[1]Transport!F$25)*J1508*(J$35+J$600)/(J$35+J$600+J$39)</f>
        <v>7.1358939819768014E-2</v>
      </c>
      <c r="K1511" s="1">
        <f>[1]Transport!G$25/SUM([1]Transport!G$21,[1]Transport!G$25)*K1508*(K$35+K$600)/(K$35+K$600+K$39)</f>
        <v>4.8061035648941521E-2</v>
      </c>
      <c r="L1511" s="1">
        <f>[1]Transport!H$25/SUM([1]Transport!H$21,[1]Transport!H$25)*L1508*(L$35+L$600)/(L$35+L$600+L$39)</f>
        <v>2.1273819136792167E-2</v>
      </c>
      <c r="M1511" s="1">
        <f>[1]Transport!I$25/SUM([1]Transport!I$21,[1]Transport!I$25)*M1508*(M$35+M$600)/(M$35+M$600+M$39)</f>
        <v>9.7557347210524958E-3</v>
      </c>
      <c r="N1511" s="1">
        <f>[1]Transport!J$25/SUM([1]Transport!J$21,[1]Transport!J$25)*N1508*(N$35+N$600)/(N$35+N$600+N$39)</f>
        <v>2.2156939891706386E-2</v>
      </c>
      <c r="O1511" s="1">
        <f>[1]Transport!K$25/SUM([1]Transport!K$21,[1]Transport!K$25)*O1508*(O$35+O$600)/(O$35+O$600+O$39)</f>
        <v>2.5147370270416299E-2</v>
      </c>
      <c r="P1511" s="1">
        <f>[1]Transport!L$25/SUM([1]Transport!L$21,[1]Transport!L$25)*P1508*(P$35+P$600)/(P$35+P$600+P$39)</f>
        <v>2.407239674718847E-2</v>
      </c>
      <c r="Q1511" s="1">
        <f>[1]Transport!M$25/SUM([1]Transport!M$21,[1]Transport!M$25)*Q1508*(Q$35+Q$600)/(Q$35+Q$600+Q$39)</f>
        <v>3.4138826342059621E-2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0.20580410737089011</v>
      </c>
      <c r="L1512" s="1">
        <f>(L$39+L$719)/([1]Transport!H$21+[1]Transport!H$25)*L1508</f>
        <v>7.1886987964115495E-2</v>
      </c>
      <c r="M1512" s="1">
        <f>(M$39+M$719)/([1]Transport!I$21+[1]Transport!I$25)*M1508</f>
        <v>5.7352983985517305E-3</v>
      </c>
      <c r="N1512" s="1">
        <f>(N$39+N$719)/([1]Transport!J$21+[1]Transport!J$25)*N1508</f>
        <v>4.0408236926352901E-3</v>
      </c>
      <c r="O1512" s="1">
        <f>(O$39+O$719)/([1]Transport!K$21+[1]Transport!K$25)*O1508</f>
        <v>7.0253469197573181E-3</v>
      </c>
      <c r="P1512" s="1">
        <f>(P$39+P$719)/([1]Transport!L$21+[1]Transport!L$25)*P1508</f>
        <v>5.8547537220972673E-3</v>
      </c>
      <c r="Q1512" s="1">
        <f>(Q$39+Q$719)/([1]Transport!M$21+[1]Transport!M$25)*Q1508</f>
        <v>7.5390870327402583E-3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1.9404848714116407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3.8645021599170715E-2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7.0483689948922434E-3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6.9881472948668272E-3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4.3281949918473832E-2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0.26294753848143021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0.26773268662521954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0.34573587491532104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0.86944154155117748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0.76548553307159495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0.3466043542294362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8.552312260837797E-3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1.7611189658732651E-2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2.1848379855402156E-2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1.8414478329042722E-2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2.632895935244968E-2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0.10877319930637892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0.11804458941015861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0.11771840085175461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0.10472941217933315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1.3133714813288443E-2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2.6070545749108326E-3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2.516555266935045E-3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2.2733577408623751E-3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2.9082118397853493E-3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3.8436600889310145E-3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4.0666869142078014E-3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5.8038028023763115E-3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0.17658380501603194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0.10067475184509631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9.9979362177620518E-2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0.10227984261723266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0.10364447343840337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4.5115379561989452E-2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2.4713143927290477E-3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2.5265380376175146E-3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3.1713661240725119E-3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3.5835853181120075E-3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4.237856273465802E-3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5.4578406863413659E-3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0.11434170562078783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5.1301008444370313E-2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5.0901446480650016E-2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5.2709757649032456E-2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5.4813910423773024E-2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5.2534103834809678E-2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1.6333430857442162E-2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2.0545385343647307E-3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2.4449037914326724E-3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2.7944221066880178E-3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3.120733526851448E-3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3.9690998036491527E-3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1.949726105172247</v>
      </c>
      <c r="G1518" s="3">
        <f t="shared" ref="G1518:K1518" si="1714">SUM(G1519:G1531)</f>
        <v>1.9522562039702911</v>
      </c>
      <c r="H1518" s="3">
        <f t="shared" si="1714"/>
        <v>1.9557501729122777</v>
      </c>
      <c r="I1518" s="3">
        <f t="shared" si="1714"/>
        <v>1.9615483561899811</v>
      </c>
      <c r="J1518" s="3">
        <f t="shared" si="1714"/>
        <v>1.964618003937757</v>
      </c>
      <c r="K1518" s="3">
        <f t="shared" si="1714"/>
        <v>1.9689258372127638</v>
      </c>
      <c r="L1518" s="3">
        <f t="shared" ref="L1518:O1518" si="1715">SUM(L1519:L1531)</f>
        <v>1.9446187248223168</v>
      </c>
      <c r="M1518" s="3">
        <f t="shared" si="1715"/>
        <v>1.920255141274277</v>
      </c>
      <c r="N1518" s="3">
        <f t="shared" si="1715"/>
        <v>1.8787864734515269</v>
      </c>
      <c r="O1518" s="3">
        <f t="shared" si="1715"/>
        <v>1.8368036639594958</v>
      </c>
      <c r="P1518" s="3">
        <f>SUM(P1519:P1531)</f>
        <v>1.802623320770268</v>
      </c>
      <c r="Q1518" s="3">
        <f>SUM(Q1519:Q1531)</f>
        <v>1.7695975781805942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3.746139172484645E-2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1.1654135362443045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1.1799370199347126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1.0341729923187273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4.0361028645369813E-2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0.29957418688218135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1.1804651819978584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1.8467603342437346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1.770958528475814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1.702588051724242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1.6715598472725668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1.5914071790037643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4.0531351488811897E-3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6.6241839554093468E-3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9.199525203724199E-3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9.7222963240711797E-3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8.131046142203965E-3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8.6514151350874802E-3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1.1336096406392554E-2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1.4773677600219016E-2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1.6638210092907585E-2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2.1511866573528809E-2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2.0703183565705462E-2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2.8728011367202242E-2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1.8104286863840273E-3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3.0836462024527792E-3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4.7898775221839347E-3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5.5426732090559077E-3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7.7544816478700039E-3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8.5134621625723543E-3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7.6817156068654975E-3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9.9271079587812446E-3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1.1830285143380158E-2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1.3778958794198168E-2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1.579657060471638E-2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1.8647331139122036E-2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1.3616407752471416E-3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2.2994090881486759E-3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3.4095877289116489E-3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4.0660268367068032E-3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5.403815340947817E-3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6.9816883013324345E-3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7.4309755112596573E-3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7.9208155868410526E-3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9.4710153574712949E-3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1.1082535356615008E-2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1.2255483720707084E-2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1.474926509070518E-2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7.2315658352876174E-4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2.345677707031488E-3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4.1487759651935834E-3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6.2344557142799918E-3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9.4352521730435013E-3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1.4571105478969702E-2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1.88238061507339E-2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1.8656668920728335E-2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2.7193905450578121E-2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3.8557031353347046E-4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1.0517490137965521E-3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1.7139105518292057E-3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2.36566215221084E-3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3.2661709805966266E-3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4.0747923790987002E-3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5.4986998528772932E-3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5.495748688012397E-3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7.8383293972893401E-3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2.2607682845466869E-4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6.519638154228978E-4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1.0720856848417987E-3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1.5290837665815156E-3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2.1501082086849586E-3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2.7715872855450965E-3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3.3981553969733907E-3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4.0477882833050063E-3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4.9847212688503171E-3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1.390216121389924E-4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3.5622344575633497E-4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6.1753361484009743E-4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9.5490412624928904E-4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1.4802764017916173E-3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1.901826900543159E-3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2.3720829796822947E-3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2.7710965387511867E-3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3.5325762510441823E-3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1.4964342202840475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3.0422842265282142E-2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5.7186812636380348E-3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5.9506256506118805E-3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8.2576923871574656E-2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0.50574886166722344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0.51514706980250502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0.67440663899278552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1.7709204282304072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1.5658568353843634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0.71048699754291156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1.8178261987631381E-2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3.8485291712946221E-2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4.7810340302040483E-2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4.0296007357195386E-2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5.7615096165950556E-2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0.11995105792761757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0.13036014157583722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0.13001203272526515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0.11574176692030187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1.469351041690537E-2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3.0758269920745547E-3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3.0276230700124608E-3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2.8011610717578747E-3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3.6413809721160344E-3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4.8337020335236331E-3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5.1141756430332971E-3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7.2987342165885417E-3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0.1288049916868089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7.3584120476038101E-2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7.3083412163356523E-2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7.4784557191916318E-2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7.5818536448913648E-2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3.3106546888602172E-2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1.9464415676198328E-3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2.0354976653593647E-3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2.5949055729890939E-3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2.9682919251710588E-3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3.5231325389712843E-3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4.5373639108447078E-3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7.7272315066839667E-2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3.4719462495594607E-2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3.445296656798056E-2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3.5686953408148155E-2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3.7129543083131808E-2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3.5613569649845453E-2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1.1159587360075071E-2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1.5264773958356018E-3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1.8475440797459E-3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2.1371728699099398E-3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2.4036176365751102E-3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3.0650649186549266E-3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11.098927012431904</v>
      </c>
      <c r="G1533" s="1">
        <f t="shared" si="1719"/>
        <v>11.153824287770684</v>
      </c>
      <c r="H1533" s="1">
        <f t="shared" si="1719"/>
        <v>11.156297497161919</v>
      </c>
      <c r="I1533" s="1">
        <f t="shared" si="1719"/>
        <v>11.157595518431217</v>
      </c>
      <c r="J1533" s="1">
        <f t="shared" si="1719"/>
        <v>11.388281577555784</v>
      </c>
      <c r="K1533" s="1">
        <f t="shared" si="1719"/>
        <v>11.638676448460128</v>
      </c>
      <c r="L1533" s="1">
        <f t="shared" ref="L1533:O1533" si="1720">IFERROR(L1519/L1499,"-")</f>
        <v>11.750233115651024</v>
      </c>
      <c r="M1533" s="1">
        <f t="shared" si="1720"/>
        <v>11.844277880125583</v>
      </c>
      <c r="N1533" s="1">
        <f t="shared" si="1720"/>
        <v>11.885991600246534</v>
      </c>
      <c r="O1533" s="1">
        <f t="shared" si="1720"/>
        <v>11.913862498205891</v>
      </c>
      <c r="P1533" s="1">
        <f t="shared" ref="P1533:Q1536" si="1721">IFERROR(P1519/P1499,"-")</f>
        <v>11.913862498205896</v>
      </c>
      <c r="Q1533" s="1">
        <f t="shared" si="1721"/>
        <v>11.913862498205887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6.2845243629359997</v>
      </c>
      <c r="G1534" s="1">
        <f t="shared" si="1719"/>
        <v>6.2968569123895026</v>
      </c>
      <c r="H1534" s="1">
        <f t="shared" si="1719"/>
        <v>6.3159892751230871</v>
      </c>
      <c r="I1534" s="1">
        <f t="shared" si="1719"/>
        <v>6.3337127835670222</v>
      </c>
      <c r="J1534" s="1">
        <f t="shared" si="1719"/>
        <v>6.4450493191936991</v>
      </c>
      <c r="K1534" s="1">
        <f t="shared" si="1719"/>
        <v>6.5515698527047768</v>
      </c>
      <c r="L1534" s="1">
        <f t="shared" ref="L1534:O1534" si="1722">IFERROR(L1520/L1500,"-")</f>
        <v>6.6066172640801746</v>
      </c>
      <c r="M1534" s="1">
        <f t="shared" si="1722"/>
        <v>6.6857114217968316</v>
      </c>
      <c r="N1534" s="1">
        <f t="shared" si="1722"/>
        <v>6.7319300936517994</v>
      </c>
      <c r="O1534" s="1">
        <f t="shared" si="1722"/>
        <v>6.7466492376300078</v>
      </c>
      <c r="P1534" s="1">
        <f t="shared" si="1721"/>
        <v>6.7466492376299971</v>
      </c>
      <c r="Q1534" s="1">
        <f t="shared" si="1721"/>
        <v>6.7466492376299998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4.0901432735634904</v>
      </c>
      <c r="G1535" s="1">
        <f t="shared" si="1719"/>
        <v>4.100661540205377</v>
      </c>
      <c r="H1535" s="1">
        <f t="shared" si="1719"/>
        <v>4.1180043008933112</v>
      </c>
      <c r="I1535" s="1">
        <f t="shared" si="1719"/>
        <v>4.1345012663829177</v>
      </c>
      <c r="J1535" s="1">
        <f t="shared" si="1719"/>
        <v>4.1723709081125451</v>
      </c>
      <c r="K1535" s="1">
        <f t="shared" si="1719"/>
        <v>4.2260785510739414</v>
      </c>
      <c r="L1535" s="1">
        <f t="shared" ref="L1535:O1535" si="1723">IFERROR(L1521/L1501,"-")</f>
        <v>4.3138888996365807</v>
      </c>
      <c r="M1535" s="1">
        <f t="shared" si="1723"/>
        <v>4.3657186633572547</v>
      </c>
      <c r="N1535" s="1">
        <f t="shared" si="1723"/>
        <v>4.400014923155644</v>
      </c>
      <c r="O1535" s="1">
        <f t="shared" si="1723"/>
        <v>4.4289331152421747</v>
      </c>
      <c r="P1535" s="1">
        <f t="shared" si="1721"/>
        <v>4.4389918965394228</v>
      </c>
      <c r="Q1535" s="1">
        <f t="shared" si="1721"/>
        <v>4.4389918965394131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3.7650534829600364</v>
      </c>
      <c r="G1536" s="1">
        <f t="shared" si="1719"/>
        <v>3.7758806973960106</v>
      </c>
      <c r="H1536" s="1">
        <f t="shared" si="1719"/>
        <v>3.7916806268507171</v>
      </c>
      <c r="I1536" s="1">
        <f t="shared" si="1719"/>
        <v>3.8114418869130162</v>
      </c>
      <c r="J1536" s="1">
        <f t="shared" si="1719"/>
        <v>3.8447137876173345</v>
      </c>
      <c r="K1536" s="1">
        <f t="shared" si="1719"/>
        <v>3.8797023630549381</v>
      </c>
      <c r="L1536" s="1">
        <f t="shared" ref="L1536:O1536" si="1724">IFERROR(L1522/L1502,"-")</f>
        <v>3.9443279434219316</v>
      </c>
      <c r="M1536" s="1">
        <f t="shared" si="1724"/>
        <v>4.0365476785985983</v>
      </c>
      <c r="N1536" s="1">
        <f t="shared" si="1724"/>
        <v>4.0698338388413493</v>
      </c>
      <c r="O1536" s="1">
        <f t="shared" si="1724"/>
        <v>4.098411666585295</v>
      </c>
      <c r="P1536" s="1">
        <f t="shared" si="1721"/>
        <v>4.1162938405971667</v>
      </c>
      <c r="Q1536" s="1">
        <f t="shared" si="1721"/>
        <v>4.1237577328637283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4.6391179485367777</v>
      </c>
      <c r="J1537" s="1">
        <f t="shared" si="1725"/>
        <v>4.6904719606170717</v>
      </c>
      <c r="K1537" s="1">
        <f t="shared" si="1725"/>
        <v>4.7525828590209844</v>
      </c>
      <c r="L1537" s="1">
        <f t="shared" ref="L1537:O1537" si="1726">IFERROR(L1523/L1504,"-")</f>
        <v>4.8159817231287247</v>
      </c>
      <c r="M1537" s="1">
        <f t="shared" si="1726"/>
        <v>4.899374472243224</v>
      </c>
      <c r="N1537" s="1">
        <f t="shared" si="1726"/>
        <v>4.9298599990697447</v>
      </c>
      <c r="O1537" s="1">
        <f t="shared" si="1726"/>
        <v>4.9376073198960171</v>
      </c>
      <c r="P1537" s="1">
        <f t="shared" ref="P1537:Q1540" si="1727">IFERROR(P1523/P1504,"-")</f>
        <v>4.9376073198960206</v>
      </c>
      <c r="Q1537" s="1">
        <f t="shared" si="1727"/>
        <v>4.9376073198960206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2.7008868509993604</v>
      </c>
      <c r="J1538" s="1">
        <f t="shared" si="1725"/>
        <v>2.7264383687837861</v>
      </c>
      <c r="K1538" s="1">
        <f t="shared" si="1725"/>
        <v>2.7543454951235291</v>
      </c>
      <c r="L1538" s="1">
        <f t="shared" ref="L1538:O1538" si="1728">IFERROR(L1524/L1505,"-")</f>
        <v>2.7896476682317517</v>
      </c>
      <c r="M1538" s="1">
        <f t="shared" si="1728"/>
        <v>2.8303262990728117</v>
      </c>
      <c r="N1538" s="1">
        <f t="shared" si="1728"/>
        <v>2.8551784259682584</v>
      </c>
      <c r="O1538" s="1">
        <f t="shared" si="1728"/>
        <v>2.8629122117594505</v>
      </c>
      <c r="P1538" s="1">
        <f t="shared" si="1727"/>
        <v>2.8629122117594523</v>
      </c>
      <c r="Q1538" s="1">
        <f t="shared" si="1727"/>
        <v>2.862912211759451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1.7606485351727306</v>
      </c>
      <c r="J1539" s="1">
        <f t="shared" si="1725"/>
        <v>1.7792905158088561</v>
      </c>
      <c r="K1539" s="1">
        <f t="shared" si="1725"/>
        <v>1.7943662383593235</v>
      </c>
      <c r="L1539" s="1">
        <f t="shared" ref="L1539:O1539" si="1729">IFERROR(L1525/L1506,"-")</f>
        <v>1.8137592130711688</v>
      </c>
      <c r="M1539" s="1">
        <f t="shared" si="1729"/>
        <v>1.8397357087003141</v>
      </c>
      <c r="N1539" s="1">
        <f t="shared" si="1729"/>
        <v>1.8572381514735823</v>
      </c>
      <c r="O1539" s="1">
        <f t="shared" si="1729"/>
        <v>1.8706228240531697</v>
      </c>
      <c r="P1539" s="1">
        <f t="shared" si="1727"/>
        <v>1.8752252137143013</v>
      </c>
      <c r="Q1539" s="1">
        <f t="shared" si="1727"/>
        <v>1.8752252137142997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1.5620411785777204</v>
      </c>
      <c r="J1540" s="1">
        <f t="shared" si="1725"/>
        <v>1.5796173998607528</v>
      </c>
      <c r="K1540" s="1">
        <f t="shared" si="1725"/>
        <v>1.5965691348004334</v>
      </c>
      <c r="L1540" s="1">
        <f t="shared" ref="L1540:O1540" si="1730">IFERROR(L1526/L1507,"-")</f>
        <v>1.615048923505263</v>
      </c>
      <c r="M1540" s="1">
        <f t="shared" si="1730"/>
        <v>1.6368903369884242</v>
      </c>
      <c r="N1540" s="1">
        <f t="shared" si="1730"/>
        <v>1.6543999926946025</v>
      </c>
      <c r="O1540" s="1">
        <f t="shared" si="1730"/>
        <v>1.6671999607405767</v>
      </c>
      <c r="P1540" s="1">
        <f t="shared" si="1727"/>
        <v>1.6748697784954862</v>
      </c>
      <c r="Q1540" s="1">
        <f t="shared" si="1727"/>
        <v>1.6779856082197422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0.77116510534577853</v>
      </c>
      <c r="G1541" s="1">
        <f t="shared" si="1731"/>
        <v>0.78723832996731946</v>
      </c>
      <c r="H1541" s="1">
        <f t="shared" si="1731"/>
        <v>0.81134816689963363</v>
      </c>
      <c r="I1541" s="1">
        <f t="shared" si="1731"/>
        <v>0.85153122845348972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1.9078836334110894</v>
      </c>
      <c r="G1542" s="1">
        <f t="shared" si="1731"/>
        <v>1.9233831378989701</v>
      </c>
      <c r="H1542" s="1">
        <f t="shared" si="1731"/>
        <v>1.924109739068296</v>
      </c>
      <c r="I1542" s="1">
        <f t="shared" si="1731"/>
        <v>1.9506411915106114</v>
      </c>
      <c r="J1542" s="1">
        <f t="shared" si="1731"/>
        <v>2.0368481877124185</v>
      </c>
      <c r="K1542" s="1">
        <f t="shared" si="1731"/>
        <v>2.0455733880445663</v>
      </c>
      <c r="L1542" s="1">
        <f t="shared" ref="L1542:O1542" si="1734">IFERROR(L1528/L1514,"-")</f>
        <v>2.0498501789524597</v>
      </c>
      <c r="M1542" s="1">
        <f t="shared" si="1734"/>
        <v>2.1255376830511814</v>
      </c>
      <c r="N1542" s="1">
        <f t="shared" si="1734"/>
        <v>2.1852749563606553</v>
      </c>
      <c r="O1542" s="1">
        <f t="shared" si="1734"/>
        <v>2.1882785185199469</v>
      </c>
      <c r="P1542" s="1">
        <f t="shared" si="1733"/>
        <v>2.1882785185199531</v>
      </c>
      <c r="Q1542" s="1">
        <f t="shared" si="1733"/>
        <v>2.1882785185199496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1.1027629847473202</v>
      </c>
      <c r="G1543" s="1">
        <f t="shared" si="1731"/>
        <v>1.1043296624370211</v>
      </c>
      <c r="H1543" s="1">
        <f t="shared" si="1731"/>
        <v>1.1044325422751213</v>
      </c>
      <c r="I1543" s="1">
        <f t="shared" si="1731"/>
        <v>1.1051505447401131</v>
      </c>
      <c r="J1543" s="1">
        <f t="shared" si="1731"/>
        <v>1.1187627130473974</v>
      </c>
      <c r="K1543" s="1">
        <f t="shared" si="1731"/>
        <v>1.1798092075536069</v>
      </c>
      <c r="L1543" s="1">
        <f t="shared" ref="L1543:O1543" si="1735">IFERROR(L1529/L1515,"-")</f>
        <v>1.2030822886317349</v>
      </c>
      <c r="M1543" s="1">
        <f t="shared" si="1735"/>
        <v>1.2321690605083926</v>
      </c>
      <c r="N1543" s="1">
        <f t="shared" si="1735"/>
        <v>1.2521030697628956</v>
      </c>
      <c r="O1543" s="1">
        <f t="shared" si="1735"/>
        <v>1.2575779131572391</v>
      </c>
      <c r="P1543" s="1">
        <f t="shared" si="1733"/>
        <v>1.2575779131572387</v>
      </c>
      <c r="Q1543" s="1">
        <f t="shared" si="1733"/>
        <v>1.2575779131572398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</v>
      </c>
      <c r="G1544" s="1">
        <f t="shared" si="1731"/>
        <v>0.73090938023128837</v>
      </c>
      <c r="H1544" s="1">
        <f t="shared" si="1731"/>
        <v>0.73098498101556797</v>
      </c>
      <c r="I1544" s="1">
        <f t="shared" si="1731"/>
        <v>0.7311759118733353</v>
      </c>
      <c r="J1544" s="1">
        <f t="shared" si="1731"/>
        <v>0.73152512559170013</v>
      </c>
      <c r="K1544" s="1">
        <f t="shared" si="1731"/>
        <v>0.73381953582177228</v>
      </c>
      <c r="L1544" s="1">
        <f t="shared" ref="L1544:O1544" si="1736">IFERROR(L1530/L1516,"-")</f>
        <v>0.787613900257505</v>
      </c>
      <c r="M1544" s="1">
        <f t="shared" si="1736"/>
        <v>0.80564695051209545</v>
      </c>
      <c r="N1544" s="1">
        <f t="shared" si="1736"/>
        <v>0.81822958039825566</v>
      </c>
      <c r="O1544" s="1">
        <f t="shared" si="1736"/>
        <v>0.82830228993540111</v>
      </c>
      <c r="P1544" s="1">
        <f t="shared" si="1733"/>
        <v>0.8313478116354327</v>
      </c>
      <c r="Q1544" s="1">
        <f t="shared" si="1733"/>
        <v>0.83134781163543003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0.67580166525687391</v>
      </c>
      <c r="G1545" s="1">
        <f t="shared" si="1731"/>
        <v>0.67677933725695916</v>
      </c>
      <c r="H1545" s="1">
        <f t="shared" si="1731"/>
        <v>0.67685633611763307</v>
      </c>
      <c r="I1545" s="1">
        <f t="shared" si="1731"/>
        <v>0.67704643314373547</v>
      </c>
      <c r="J1545" s="1">
        <f t="shared" si="1731"/>
        <v>0.67737446199475249</v>
      </c>
      <c r="K1545" s="1">
        <f t="shared" si="1731"/>
        <v>0.6779133372452717</v>
      </c>
      <c r="L1545" s="1">
        <f t="shared" ref="L1545:O1545" si="1737">IFERROR(L1531/L1517,"-")</f>
        <v>0.6832359629446938</v>
      </c>
      <c r="M1545" s="1">
        <f t="shared" si="1737"/>
        <v>0.74297822615801801</v>
      </c>
      <c r="N1545" s="1">
        <f t="shared" si="1737"/>
        <v>0.75567148540567741</v>
      </c>
      <c r="O1545" s="1">
        <f t="shared" si="1737"/>
        <v>0.76479958585889607</v>
      </c>
      <c r="P1545" s="1">
        <f t="shared" si="1733"/>
        <v>0.77020918828662499</v>
      </c>
      <c r="Q1545" s="1">
        <f t="shared" si="1733"/>
        <v>0.77223175790060383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16.720472207357254</v>
      </c>
      <c r="G1546" s="3">
        <f t="shared" ref="G1546:K1546" si="1738">G1547+G1550+G1552+G1559+G1567</f>
        <v>15.543563213535293</v>
      </c>
      <c r="H1546" s="3">
        <f t="shared" si="1738"/>
        <v>10.465640078371123</v>
      </c>
      <c r="I1546" s="3">
        <f t="shared" si="1738"/>
        <v>10.078916601653136</v>
      </c>
      <c r="J1546" s="3">
        <f t="shared" si="1738"/>
        <v>7.6835997655465302</v>
      </c>
      <c r="K1546" s="3">
        <f t="shared" si="1738"/>
        <v>7.3597002121503756</v>
      </c>
      <c r="L1546" s="3">
        <f t="shared" ref="L1546:O1546" si="1739">L1547+L1550+L1552+L1559+L1567</f>
        <v>7.6659083868605977</v>
      </c>
      <c r="M1546" s="3">
        <f t="shared" si="1739"/>
        <v>7.9727740486868743</v>
      </c>
      <c r="N1546" s="3">
        <f t="shared" si="1739"/>
        <v>8.3461109419678223</v>
      </c>
      <c r="O1546" s="3">
        <f t="shared" si="1739"/>
        <v>8.8705036721836787</v>
      </c>
      <c r="P1546" s="3">
        <f>P1547+P1550+P1552+P1559+P1567</f>
        <v>9.4526815898513679</v>
      </c>
      <c r="Q1546" s="3">
        <f>Q1547+Q1550+Q1552+Q1559+Q1567</f>
        <v>10.092628117045189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7.4713401792920797E-2</v>
      </c>
      <c r="G1547" s="1">
        <f t="shared" ref="G1547:K1547" si="1742">SUM(G1548:G1549)</f>
        <v>0.2441871210310563</v>
      </c>
      <c r="H1547" s="1">
        <f t="shared" si="1742"/>
        <v>3.8652568520926098</v>
      </c>
      <c r="I1547" s="1">
        <f t="shared" si="1742"/>
        <v>3.9264495113907669</v>
      </c>
      <c r="J1547" s="1">
        <f t="shared" si="1742"/>
        <v>6.3456367068594268</v>
      </c>
      <c r="K1547" s="1">
        <f t="shared" si="1742"/>
        <v>7.3582383252710351</v>
      </c>
      <c r="L1547" s="1">
        <f t="shared" ref="L1547:O1547" si="1743">SUM(L1548:L1549)</f>
        <v>7.6657671205672822</v>
      </c>
      <c r="M1547" s="1">
        <f t="shared" si="1743"/>
        <v>7.972637820274671</v>
      </c>
      <c r="N1547" s="1">
        <f t="shared" si="1743"/>
        <v>8.3459762354733815</v>
      </c>
      <c r="O1547" s="1">
        <f t="shared" si="1743"/>
        <v>8.8703698572496616</v>
      </c>
      <c r="P1547" s="1">
        <f>SUM(P1548:P1549)</f>
        <v>9.4525455896290431</v>
      </c>
      <c r="Q1547" s="1">
        <f>SUM(Q1548:Q1549)</f>
        <v>10.092482632520602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4.0069936255339576E-2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3.4249616240348092E-2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2.6417106794955802E-2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1.2837276352498681E-2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3.4643465537581214E-2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0.20993750479070822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3.8388397452976539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3.9136122350382681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6.3456367068594268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7.3582383252710351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7.6657671205672822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7.972637820274671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8.3459762354733815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8.8703698572496616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9.4525455896290431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10.092482632520602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2.3790922223755888E-4</v>
      </c>
      <c r="H1550" s="1">
        <f t="shared" si="1745"/>
        <v>3.38777009265867E-4</v>
      </c>
      <c r="I1550" s="1">
        <f t="shared" si="1745"/>
        <v>1.7138784939580443E-4</v>
      </c>
      <c r="J1550" s="1">
        <f t="shared" si="1745"/>
        <v>1.5793650423392546E-4</v>
      </c>
      <c r="K1550" s="1">
        <f t="shared" si="1745"/>
        <v>1.4611161005547509E-4</v>
      </c>
      <c r="L1550" s="1">
        <f t="shared" si="1745"/>
        <v>1.412662933154152E-4</v>
      </c>
      <c r="M1550" s="1">
        <f t="shared" si="1745"/>
        <v>1.3622841220336713E-4</v>
      </c>
      <c r="N1550" s="1">
        <f t="shared" si="1745"/>
        <v>1.3470649444096753E-4</v>
      </c>
      <c r="O1550" s="1">
        <f t="shared" si="1745"/>
        <v>1.3381493401683258E-4</v>
      </c>
      <c r="P1550" s="1">
        <f>P1551</f>
        <v>1.3600022232549178E-4</v>
      </c>
      <c r="Q1550" s="1">
        <f>Q1551</f>
        <v>1.4548452458821743E-4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2.3790922223755888E-4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3.38777009265867E-4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1.7138784939580443E-4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1.5793650423392546E-4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1.4611161005547509E-4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1.412662933154152E-4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1.3622841220336713E-4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1.3470649444096753E-4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1.3381493401683258E-4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1.3600022232549178E-4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1.4548452458821743E-4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1.0960671052932911</v>
      </c>
      <c r="G1552" s="1">
        <f t="shared" ref="G1552:K1552" si="1746">SUM(G1557:G1558)</f>
        <v>2.3445625407888788</v>
      </c>
      <c r="H1552" s="1">
        <f t="shared" si="1746"/>
        <v>0.77283767387255953</v>
      </c>
      <c r="I1552" s="1">
        <f t="shared" si="1746"/>
        <v>1.0595719057946751</v>
      </c>
      <c r="J1552" s="1">
        <f t="shared" si="1746"/>
        <v>0.86592902545509998</v>
      </c>
      <c r="K1552" s="1">
        <f t="shared" si="1746"/>
        <v>4.5978723567504108E-4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1.0360647220390837</v>
      </c>
      <c r="G1553" s="1">
        <f t="shared" ref="G1553:K1553" si="1748">IF(G1552-G1554&lt;0,0,G1552-G1554)</f>
        <v>2.2162122810145282</v>
      </c>
      <c r="H1553" s="1">
        <f t="shared" si="1748"/>
        <v>0.73053220580166689</v>
      </c>
      <c r="I1553" s="1">
        <f t="shared" si="1748"/>
        <v>1.0015474118567875</v>
      </c>
      <c r="J1553" s="1">
        <f t="shared" si="1748"/>
        <v>0.80657284825972309</v>
      </c>
      <c r="K1553" s="1">
        <f t="shared" si="1748"/>
        <v>3.249619150080283E-4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6.0002383254207328E-2</v>
      </c>
      <c r="G1554" s="1">
        <f t="shared" ref="G1554:K1554" si="1750">SUM(G1555:G1556)</f>
        <v>0.12835025977435058</v>
      </c>
      <c r="H1554" s="1">
        <f t="shared" si="1750"/>
        <v>4.2305468070892652E-2</v>
      </c>
      <c r="I1554" s="1">
        <f t="shared" si="1750"/>
        <v>5.8024493937887459E-2</v>
      </c>
      <c r="J1554" s="1">
        <f t="shared" si="1750"/>
        <v>5.9356177195376919E-2</v>
      </c>
      <c r="K1554" s="1">
        <f t="shared" si="1750"/>
        <v>1.3482532066701278E-4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6.0002383254207328E-2</v>
      </c>
      <c r="G1555" s="1">
        <f>[1]Transport!C$25/SUM([1]Transport!C$21,[1]Transport!C$25)*G1552*(G$35+G$600)/(G$35+G$600+G$39)</f>
        <v>0.12835025977435058</v>
      </c>
      <c r="H1555" s="1">
        <f>[1]Transport!D$25/SUM([1]Transport!D$21,[1]Transport!D$25)*H1552*(H$35+H$600)/(H$35+H$600+H$39)</f>
        <v>4.2305468070892652E-2</v>
      </c>
      <c r="I1555" s="1">
        <f>[1]Transport!E$25/SUM([1]Transport!E$21,[1]Transport!E$25)*I1552*(I$35+I$600)/(I$35+I$600+I$39)</f>
        <v>5.8024493937887459E-2</v>
      </c>
      <c r="J1555" s="1">
        <f>[1]Transport!F$25/SUM([1]Transport!F$21,[1]Transport!F$25)*J1552*(J$35+J$600)/(J$35+J$600+J$39)</f>
        <v>5.9356177195376919E-2</v>
      </c>
      <c r="K1555" s="1">
        <f>[1]Transport!G$25/SUM([1]Transport!G$21,[1]Transport!G$25)*K1552*(K$35+K$600)/(K$35+K$600+K$39)</f>
        <v>2.5524750920417127E-5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1.0930056974659565E-4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0.7252955998481051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1.7674538486792877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0.54168403519814412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0.2730368407301455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0.37077150544518589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0.57710869210959115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0.23115363867441543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0.78653506506452964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0.86592902545509998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4.5978723567504108E-4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15.524978327927005</v>
      </c>
      <c r="G1559" s="1">
        <f t="shared" ref="G1559:K1559" si="1752">SUM(G1564:G1566)</f>
        <v>12.92929196871744</v>
      </c>
      <c r="H1559" s="1">
        <f t="shared" si="1752"/>
        <v>5.7926400477357021</v>
      </c>
      <c r="I1559" s="1">
        <f t="shared" si="1752"/>
        <v>5.0923001981515155</v>
      </c>
      <c r="J1559" s="1">
        <f t="shared" si="1752"/>
        <v>0.47177375993340109</v>
      </c>
      <c r="K1559" s="1">
        <f t="shared" si="1752"/>
        <v>8.5598803361043455E-4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15.141832785350545</v>
      </c>
      <c r="G1560" s="1">
        <f t="shared" ref="G1560:K1560" si="1754">IF(G1559-G1561&lt;0,0,G1559-G1561)</f>
        <v>12.592314581162235</v>
      </c>
      <c r="H1560" s="1">
        <f t="shared" si="1754"/>
        <v>5.5326585763049883</v>
      </c>
      <c r="I1560" s="1">
        <f t="shared" si="1754"/>
        <v>4.8160162028770692</v>
      </c>
      <c r="J1560" s="1">
        <f t="shared" si="1754"/>
        <v>0.43258004126671068</v>
      </c>
      <c r="K1560" s="1">
        <f t="shared" si="1754"/>
        <v>7.1388230018643614E-4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0.38314554257646055</v>
      </c>
      <c r="G1561" s="1">
        <f t="shared" ref="G1561:K1561" si="1756">SUM(G1562:G1563)</f>
        <v>0.33697738755520529</v>
      </c>
      <c r="H1561" s="1">
        <f t="shared" si="1756"/>
        <v>0.2599814714307141</v>
      </c>
      <c r="I1561" s="1">
        <f t="shared" si="1756"/>
        <v>0.27628399527444669</v>
      </c>
      <c r="J1561" s="1">
        <f t="shared" si="1756"/>
        <v>3.9193718666690386E-2</v>
      </c>
      <c r="K1561" s="1">
        <f t="shared" si="1756"/>
        <v>1.4210573342399838E-4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0.38314554257646055</v>
      </c>
      <c r="G1562" s="1">
        <f>[1]Transport!C$26/SUM([1]Transport!C$22,[1]Transport!C$26)*G1559*(G$34+G$582)/(G$34+G$582+G$38)</f>
        <v>0.33697738755520529</v>
      </c>
      <c r="H1562" s="1">
        <f>[1]Transport!D$26/SUM([1]Transport!D$22,[1]Transport!D$26)*H1559*(H$34+H$582)/(H$34+H$582+H$38)</f>
        <v>0.2599814714307141</v>
      </c>
      <c r="I1562" s="1">
        <f>[1]Transport!E$26/SUM([1]Transport!E$22,[1]Transport!E$26)*I1559*(I$34+I$582)/(I$34+I$582+I$38)</f>
        <v>0.27628399527444669</v>
      </c>
      <c r="J1562" s="1">
        <f>[1]Transport!F$26/SUM([1]Transport!F$22,[1]Transport!F$26)*J1559*(J$34+J$582)/(J$34+J$582+J$38)</f>
        <v>3.8989755820189508E-2</v>
      </c>
      <c r="K1562" s="1">
        <f>[1]Transport!G$26/SUM([1]Transport!G$22,[1]Transport!G$26)*K1559*(K$34+K$582)/(K$34+K$582+K$38)</f>
        <v>1.0857932852883381E-4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2.0396284650087639E-4</v>
      </c>
      <c r="K1563" s="1">
        <f>(K$38+K$718)/([1]Transport!G$22+[1]Transport!G$26)*K1559</f>
        <v>3.3526404895164567E-5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11.103710384921664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7.4532074571764948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2.7254560308886671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2.7398269626144875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4.4212679430053416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5.2476438695074918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2.9041801978777193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1.8690966464920526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9.006494750495574E-3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4.5309773136326185E-4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0.22844064203345385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0.16300381896931515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0.48337658904497499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0.46276726518290551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4.0289030224717264E-4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2.4713372344037997E-2</v>
      </c>
      <c r="G1567" s="1">
        <f t="shared" ref="G1567:K1567" si="1758">G1572</f>
        <v>2.5283673775681113E-2</v>
      </c>
      <c r="H1567" s="1">
        <f t="shared" si="1758"/>
        <v>3.4566727660985959E-2</v>
      </c>
      <c r="I1567" s="1">
        <f t="shared" si="1758"/>
        <v>4.2359846678358435E-4</v>
      </c>
      <c r="J1567" s="1">
        <f t="shared" si="1758"/>
        <v>1.0233679436850807E-4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2.2804938444069323E-2</v>
      </c>
      <c r="G1568" s="1">
        <f t="shared" ref="G1568:K1568" si="1760">IF(G1567-G1569&lt;0,0,G1567-G1569)</f>
        <v>2.2185299963415041E-2</v>
      </c>
      <c r="H1568" s="1">
        <f t="shared" si="1760"/>
        <v>3.4228488652876365E-2</v>
      </c>
      <c r="I1568" s="1">
        <f t="shared" si="1760"/>
        <v>4.2015415173745453E-4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1.9084338999686746E-3</v>
      </c>
      <c r="G1569" s="1">
        <f t="shared" ref="G1569:K1569" si="1762">SUM(G1570:G1571)</f>
        <v>3.0983738122660701E-3</v>
      </c>
      <c r="H1569" s="1">
        <f t="shared" si="1762"/>
        <v>3.3823900810959036E-4</v>
      </c>
      <c r="I1569" s="1">
        <f t="shared" si="1762"/>
        <v>3.4443150461298238E-6</v>
      </c>
      <c r="J1569" s="1">
        <f t="shared" si="1762"/>
        <v>7.856041792884018E-4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1.9084338999686746E-3</v>
      </c>
      <c r="G1570" s="1">
        <f>IF(SUM([1]Transport!C$24,[1]Transport!C$27)=0,0,[1]Transport!C$27/SUM([1]Transport!C$24,[1]Transport!C$27)*G1567*(G$47+G$614)/(G$47+G$614+G$49))</f>
        <v>3.0983738122660701E-3</v>
      </c>
      <c r="H1570" s="1">
        <f>IF(SUM([1]Transport!D$24,[1]Transport!D$27)=0,0,[1]Transport!D$27/SUM([1]Transport!D$24,[1]Transport!D$27)*H1567*(H$47+H$614)/(H$47+H$614+H$49))</f>
        <v>3.3823900810959036E-4</v>
      </c>
      <c r="I1570" s="1">
        <f>IF(SUM([1]Transport!E$24,[1]Transport!E$27)=0,0,[1]Transport!E$27/SUM([1]Transport!E$24,[1]Transport!E$27)*I1567*(I$47+I$614)/(I$47+I$614+I$49))</f>
        <v>3.4443150461298238E-6</v>
      </c>
      <c r="J1570" s="1">
        <f>IF(SUM([1]Transport!F$24,[1]Transport!F$27)=0,0,[1]Transport!F$27/SUM([1]Transport!F$24,[1]Transport!F$27)*J1567*(J$47+J$614)/(J$47+J$614+J$49))</f>
        <v>1.5098064774060128E-6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7.8409437281099577E-4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2.4713372344037997E-2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2.5283673775681113E-2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3.4566727660985959E-2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4.2359846678358435E-4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1.0233679436850807E-4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4.7795478057693046</v>
      </c>
      <c r="G1573" s="3">
        <f t="shared" ref="G1573:K1573" si="1764">SUM(G1574:G1582)</f>
        <v>4.7705166243893196</v>
      </c>
      <c r="H1573" s="3">
        <f t="shared" si="1764"/>
        <v>4.7158581384135116</v>
      </c>
      <c r="I1573" s="3">
        <f t="shared" si="1764"/>
        <v>4.6625059715623536</v>
      </c>
      <c r="J1573" s="3">
        <f t="shared" si="1764"/>
        <v>4.8442126306590803</v>
      </c>
      <c r="K1573" s="3">
        <f t="shared" si="1764"/>
        <v>5.0141747026098162</v>
      </c>
      <c r="L1573" s="3">
        <f t="shared" ref="L1573:O1573" si="1765">SUM(L1574:L1582)</f>
        <v>5.2232095744049367</v>
      </c>
      <c r="M1573" s="3">
        <f t="shared" si="1765"/>
        <v>5.4322977800710825</v>
      </c>
      <c r="N1573" s="3">
        <f t="shared" si="1765"/>
        <v>5.6866750185005932</v>
      </c>
      <c r="O1573" s="3">
        <f t="shared" si="1765"/>
        <v>6.0439745821433979</v>
      </c>
      <c r="P1573" s="3">
        <f>SUM(P1574:P1582)</f>
        <v>6.4406457461114677</v>
      </c>
      <c r="Q1573" s="3">
        <f>SUM(Q1574:Q1582)</f>
        <v>6.876677430709881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2.7617115800475364E-2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2.3825623311146973E-2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1.8631504583539515E-2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9.053897349857119E-3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2.3604587493463655E-2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0.14304250810635563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2.6156225202979697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2.6665693222070272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4.3236476063951974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5.0135913844473912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5.2231284571012591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5.4322171313438989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5.6865940866940932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6.0438936505268259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6.4405634928269011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6.8765894412948905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1.1065239569934811E-4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1.5987791215823781E-4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8.4443025497832704E-5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8.2890380146938966E-5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8.1177165394861569E-5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8.1117303677400761E-5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8.064872718355189E-5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8.0931806500396985E-5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8.0931616572253406E-5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8.225328456690338E-5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8.7989414990774398E-5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0.20132991426753791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0.49518814663043897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0.15386587405215169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7.7556378659036349E-2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0.1302259320560909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0.20269766210163567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8.1188002860113975E-2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0.27625440584988259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0.30413991576540894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1.6149089246052554E-4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2.876267788107421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1.9969934956198694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0.76663999078942546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0.7706823715290354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1.5125799310717021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1.7952951290785151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0.99356219531442636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0.63944508977113612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3.0812525692894403E-3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1.5501130990227326E-4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0.10525804469237729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7.5106877258678484E-2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0.22272426727593367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0.21322815873393572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1.8563879466705375E-4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7.9225369726132651E-3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8.1053624532812871E-3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1.1081295345047549E-2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1.3579589494773473E-4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3.2806815102222172E-5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766">IFERROR(G1574/G1548,"-")</f>
        <v>0.69564643130450521</v>
      </c>
      <c r="H1584" s="1">
        <f t="shared" si="1766"/>
        <v>0.70528179819816972</v>
      </c>
      <c r="I1584" s="1">
        <f t="shared" si="1766"/>
        <v>0.70528179819817038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0.68135756995377417</v>
      </c>
      <c r="G1585" s="1">
        <f t="shared" ref="G1585:K1585" si="1768">IFERROR(G1575/G1549,"-")</f>
        <v>0.6813575699537735</v>
      </c>
      <c r="H1585" s="1">
        <f t="shared" si="1768"/>
        <v>0.68135756995377283</v>
      </c>
      <c r="I1585" s="1">
        <f t="shared" si="1768"/>
        <v>0.68135756995377261</v>
      </c>
      <c r="J1585" s="1">
        <f t="shared" si="1768"/>
        <v>0.68135756995377228</v>
      </c>
      <c r="K1585" s="1">
        <f t="shared" si="1768"/>
        <v>0.68135756995377283</v>
      </c>
      <c r="L1585" s="1">
        <f t="shared" ref="L1585:O1585" si="1769">IFERROR(L1575/L1549,"-")</f>
        <v>0.6813575699537735</v>
      </c>
      <c r="M1585" s="1">
        <f t="shared" si="1769"/>
        <v>0.68135756995377339</v>
      </c>
      <c r="N1585" s="1">
        <f t="shared" si="1769"/>
        <v>0.68135756995377439</v>
      </c>
      <c r="O1585" s="1">
        <f t="shared" si="1769"/>
        <v>0.68135756995377306</v>
      </c>
      <c r="P1585" s="1">
        <f>IFERROR(P1575/P1549,"-")</f>
        <v>0.68135756995377317</v>
      </c>
      <c r="Q1585" s="1">
        <f>IFERROR(Q1575/Q1549,"-")</f>
        <v>0.68135756995377261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0.46510343171505414</v>
      </c>
      <c r="H1586" s="1">
        <f t="shared" si="1770"/>
        <v>0.47192668860468057</v>
      </c>
      <c r="I1586" s="1">
        <f t="shared" si="1770"/>
        <v>0.49270135424139272</v>
      </c>
      <c r="J1586" s="1">
        <f t="shared" si="1770"/>
        <v>0.52483357504334172</v>
      </c>
      <c r="K1586" s="1">
        <f t="shared" si="1770"/>
        <v>0.55558326517680934</v>
      </c>
      <c r="L1586" s="1">
        <f t="shared" ref="L1586:O1586" si="1771">IFERROR(L1576/L1551,"-")</f>
        <v>0.57421555966138682</v>
      </c>
      <c r="M1586" s="1">
        <f t="shared" si="1771"/>
        <v>0.59201106347151944</v>
      </c>
      <c r="N1586" s="1">
        <f t="shared" si="1771"/>
        <v>0.60080107374380343</v>
      </c>
      <c r="O1586" s="1">
        <f t="shared" si="1771"/>
        <v>0.60480257429318784</v>
      </c>
      <c r="P1586" s="1">
        <f>IFERROR(P1576/P1551,"-")</f>
        <v>0.6048025742931884</v>
      </c>
      <c r="Q1586" s="1">
        <f>IFERROR(Q1576/Q1551,"-")</f>
        <v>0.60480257429318718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772">IFERROR(G1577/G1557,"-")</f>
        <v>0.28017034051580098</v>
      </c>
      <c r="H1587" s="1">
        <f t="shared" si="1772"/>
        <v>0.28405096708428679</v>
      </c>
      <c r="I1587" s="1">
        <f t="shared" si="1772"/>
        <v>0.28405096708428729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0.35122961215622123</v>
      </c>
      <c r="G1588" s="1">
        <f t="shared" ref="G1588:K1588" si="1774">IFERROR(G1578/G1558,"-")</f>
        <v>0.351229612156221</v>
      </c>
      <c r="H1588" s="1">
        <f t="shared" si="1774"/>
        <v>0.35122961215622012</v>
      </c>
      <c r="I1588" s="1">
        <f t="shared" si="1774"/>
        <v>0.35122961215622073</v>
      </c>
      <c r="J1588" s="1">
        <f t="shared" si="1774"/>
        <v>0.35122961215622073</v>
      </c>
      <c r="K1588" s="1">
        <f t="shared" si="1774"/>
        <v>0.35122961215622073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776">IFERROR(G1579/G1564,"-")</f>
        <v>0.26793746277611225</v>
      </c>
      <c r="H1589" s="1">
        <f t="shared" si="1776"/>
        <v>0.28128870255135008</v>
      </c>
      <c r="I1589" s="1">
        <f t="shared" si="1776"/>
        <v>0.28128870255135002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779">IFERROR(G1580/G1565,"-")</f>
        <v>0.34211451343153154</v>
      </c>
      <c r="H1590" s="1">
        <f t="shared" si="1779"/>
        <v>0.34211451343153204</v>
      </c>
      <c r="I1590" s="1">
        <f t="shared" si="1779"/>
        <v>0.34211451343153165</v>
      </c>
      <c r="J1590" s="1">
        <f t="shared" si="1779"/>
        <v>0.34211451343153199</v>
      </c>
      <c r="K1590" s="1">
        <f t="shared" si="1779"/>
        <v>0.34211451343153187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0.46076759264650829</v>
      </c>
      <c r="H1591" s="1">
        <f t="shared" si="1781"/>
        <v>0.46076759264650768</v>
      </c>
      <c r="I1591" s="1">
        <f t="shared" si="1781"/>
        <v>0.46076759264650829</v>
      </c>
      <c r="J1591" s="1">
        <f t="shared" si="1781"/>
        <v>0.46076759264650835</v>
      </c>
      <c r="K1591" s="1">
        <f t="shared" si="1781"/>
        <v>0.46076759264650802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783">IFERROR(G1582/G1572,"-")</f>
        <v>0.32057692743517996</v>
      </c>
      <c r="H1592" s="1">
        <f t="shared" si="1783"/>
        <v>0.32057692743518068</v>
      </c>
      <c r="I1592" s="1">
        <f t="shared" si="1783"/>
        <v>0.32057692743518024</v>
      </c>
      <c r="J1592" s="1">
        <f t="shared" si="1783"/>
        <v>0.32057692743518024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24.483884564938087</v>
      </c>
      <c r="G1593" s="3">
        <f t="shared" ref="G1593" si="1785">G1594+G1597+G1599+G1606+G1614</f>
        <v>23.064419504440366</v>
      </c>
      <c r="H1593" s="3">
        <f t="shared" ref="H1593" si="1786">H1594+H1597+H1599+H1606+H1614</f>
        <v>9.0500689082017836</v>
      </c>
      <c r="I1593" s="3">
        <f t="shared" ref="I1593" si="1787">I1594+I1597+I1599+I1606+I1614</f>
        <v>10.888219118380292</v>
      </c>
      <c r="J1593" s="3">
        <f t="shared" ref="J1593" si="1788">J1594+J1597+J1599+J1606+J1614</f>
        <v>13.435399632844193</v>
      </c>
      <c r="K1593" s="3">
        <f t="shared" ref="K1593" si="1789">K1594+K1597+K1599+K1606+K1614</f>
        <v>13.398390500414067</v>
      </c>
      <c r="L1593" s="3">
        <f t="shared" ref="L1593:O1593" si="1790">L1594+L1597+L1599+L1606+L1614</f>
        <v>8.4784590209789119</v>
      </c>
      <c r="M1593" s="3">
        <f t="shared" si="1790"/>
        <v>8.1780235547719418</v>
      </c>
      <c r="N1593" s="3">
        <f t="shared" si="1790"/>
        <v>8.288320592415138</v>
      </c>
      <c r="O1593" s="3">
        <f t="shared" si="1790"/>
        <v>8.5771317540467411</v>
      </c>
      <c r="P1593" s="3">
        <f>P1594+P1597+P1599+P1606+P1614</f>
        <v>8.8825769044204854</v>
      </c>
      <c r="Q1593" s="3">
        <f>Q1594+Q1597+Q1599+Q1606+Q1614</f>
        <v>9.2303907988509604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9.6104557492896949E-3</v>
      </c>
      <c r="G1594" s="1">
        <f t="shared" ref="G1594" si="1793">SUM(G1595:G1596)</f>
        <v>5.8762360471235793E-2</v>
      </c>
      <c r="H1594" s="1">
        <f t="shared" ref="H1594" si="1794">SUM(H1595:H1596)</f>
        <v>7.5952811269075546</v>
      </c>
      <c r="I1594" s="1">
        <f t="shared" ref="I1594" si="1795">SUM(I1595:I1596)</f>
        <v>5.5202154954261315</v>
      </c>
      <c r="J1594" s="1">
        <f t="shared" ref="J1594" si="1796">SUM(J1595:J1596)</f>
        <v>1.5953650442414105</v>
      </c>
      <c r="K1594" s="1">
        <f t="shared" ref="K1594" si="1797">SUM(K1595:K1596)</f>
        <v>2.2666013119669373</v>
      </c>
      <c r="L1594" s="1">
        <f t="shared" ref="L1594:O1594" si="1798">SUM(L1595:L1596)</f>
        <v>7.5309410882633117</v>
      </c>
      <c r="M1594" s="1">
        <f t="shared" si="1798"/>
        <v>8.1720699557371219</v>
      </c>
      <c r="N1594" s="1">
        <f t="shared" si="1798"/>
        <v>8.286987150276067</v>
      </c>
      <c r="O1594" s="1">
        <f t="shared" si="1798"/>
        <v>8.5758108619921174</v>
      </c>
      <c r="P1594" s="1">
        <f>SUM(P1595:P1596)</f>
        <v>8.8812357390211716</v>
      </c>
      <c r="Q1594" s="1">
        <f>SUM(Q1595:Q1596)</f>
        <v>9.2288063304911852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9.6104557492896949E-3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5.8762360471235793E-2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7.5952811269075546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5.5202154954261315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1.5953650442414105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2.2666013119669373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7.5309410882633117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8.1720699557371219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8.286987150276067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8.5758108619921174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8.8812357390211716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9.2288063304911852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4.123355717946189E-3</v>
      </c>
      <c r="G1597" s="1">
        <f t="shared" ref="G1597" si="1800">G1598</f>
        <v>1.3904961464868274E-2</v>
      </c>
      <c r="H1597" s="1">
        <f t="shared" ref="H1597" si="1801">H1598</f>
        <v>1.4313892851270136E-2</v>
      </c>
      <c r="I1597" s="1">
        <f t="shared" ref="I1597" si="1802">I1598</f>
        <v>1.9312594974899783E-3</v>
      </c>
      <c r="J1597" s="1">
        <f t="shared" ref="J1597" si="1803">J1598</f>
        <v>1.6083933863888713E-3</v>
      </c>
      <c r="K1597" s="1">
        <f t="shared" ref="K1597:O1597" si="1804">K1598</f>
        <v>1.5304167413976663E-3</v>
      </c>
      <c r="L1597" s="1">
        <f t="shared" si="1804"/>
        <v>1.3933289664366292E-3</v>
      </c>
      <c r="M1597" s="1">
        <f t="shared" si="1804"/>
        <v>1.3242071628613674E-3</v>
      </c>
      <c r="N1597" s="1">
        <f t="shared" si="1804"/>
        <v>1.3334421390705964E-3</v>
      </c>
      <c r="O1597" s="1">
        <f t="shared" si="1804"/>
        <v>1.3208920546230712E-3</v>
      </c>
      <c r="P1597" s="1">
        <f>P1598</f>
        <v>1.3411653993138457E-3</v>
      </c>
      <c r="Q1597" s="1">
        <f>Q1598</f>
        <v>1.5844683597749023E-3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4.123355717946189E-3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1.3904961464868274E-2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1.4313892851270136E-2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1.9312594974899783E-3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1.6083933863888713E-3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1.5304167413976663E-3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1.3933289664366292E-3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1.3242071628613674E-3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1.3334421390705964E-3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1.3208920546230712E-3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1.3411653993138457E-3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1.5844683597749023E-3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24.409118076096256</v>
      </c>
      <c r="G1606" s="1">
        <f t="shared" ref="G1606:K1606" si="1811">SUM(G1611:G1613)</f>
        <v>22.945907513944288</v>
      </c>
      <c r="H1606" s="1">
        <f t="shared" si="1811"/>
        <v>1.3777025985192217</v>
      </c>
      <c r="I1606" s="1">
        <f t="shared" si="1811"/>
        <v>5.3078685521861244</v>
      </c>
      <c r="J1606" s="1">
        <f t="shared" si="1811"/>
        <v>11.784286742594354</v>
      </c>
      <c r="K1606" s="1">
        <f t="shared" si="1811"/>
        <v>11.077353370911453</v>
      </c>
      <c r="L1606" s="1">
        <f t="shared" ref="L1606:O1606" si="1812">SUM(L1611:L1613)</f>
        <v>0.9329925004410301</v>
      </c>
      <c r="M1606" s="1">
        <f t="shared" si="1812"/>
        <v>1.7178048557959919E-3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23.806718214947622</v>
      </c>
      <c r="G1607" s="1">
        <f t="shared" ref="G1607:K1607" si="1813">IF(G1606-G1608&lt;0,0,G1606-G1608)</f>
        <v>22.347866106275518</v>
      </c>
      <c r="H1607" s="1">
        <f t="shared" si="1813"/>
        <v>1.3158694540798475</v>
      </c>
      <c r="I1607" s="1">
        <f t="shared" si="1813"/>
        <v>5.0198888430319188</v>
      </c>
      <c r="J1607" s="1">
        <f t="shared" si="1813"/>
        <v>10.805279306186586</v>
      </c>
      <c r="K1607" s="1">
        <f t="shared" si="1813"/>
        <v>9.2383610446629056</v>
      </c>
      <c r="L1607" s="1">
        <f t="shared" ref="L1607:O1607" si="1814">IF(L1606-L1608&lt;0,0,L1606-L1608)</f>
        <v>0.54952416506404256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0.60239986114863464</v>
      </c>
      <c r="G1608" s="1">
        <f t="shared" ref="G1608:K1608" si="1815">SUM(G1609:G1610)</f>
        <v>0.59804140766877001</v>
      </c>
      <c r="H1608" s="1">
        <f t="shared" si="1815"/>
        <v>6.1833144439374287E-2</v>
      </c>
      <c r="I1608" s="1">
        <f t="shared" si="1815"/>
        <v>0.28797970915420529</v>
      </c>
      <c r="J1608" s="1">
        <f t="shared" si="1815"/>
        <v>0.97900743640776711</v>
      </c>
      <c r="K1608" s="1">
        <f t="shared" si="1815"/>
        <v>1.8389923262485475</v>
      </c>
      <c r="L1608" s="1">
        <f t="shared" ref="L1608:O1608" si="1816">SUM(L1609:L1610)</f>
        <v>0.3834683353769876</v>
      </c>
      <c r="M1608" s="1">
        <f t="shared" si="1816"/>
        <v>1.7190140100893513E-3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0.60239986114863464</v>
      </c>
      <c r="G1609" s="1">
        <f>[1]Transport!C$26/SUM([1]Transport!C$22,[1]Transport!C$26)*G1606*(G$34+G$582)/(G$34+G$582+G$38)</f>
        <v>0.59804140766877001</v>
      </c>
      <c r="H1609" s="1">
        <f>[1]Transport!D$26/SUM([1]Transport!D$22,[1]Transport!D$26)*H1606*(H$34+H$582)/(H$34+H$582+H$38)</f>
        <v>6.1833144439374287E-2</v>
      </c>
      <c r="I1609" s="1">
        <f>[1]Transport!E$26/SUM([1]Transport!E$22,[1]Transport!E$26)*I1606*(I$34+I$582)/(I$34+I$582+I$38)</f>
        <v>0.28797970915420529</v>
      </c>
      <c r="J1609" s="1">
        <f>[1]Transport!F$26/SUM([1]Transport!F$22,[1]Transport!F$26)*J1606*(J$34+J$582)/(J$34+J$582+J$38)</f>
        <v>0.97391271331773899</v>
      </c>
      <c r="K1609" s="1">
        <f>[1]Transport!G$26/SUM([1]Transport!G$22,[1]Transport!G$26)*K1606*(K$34+K$582)/(K$34+K$582+K$38)</f>
        <v>1.4051266415688799</v>
      </c>
      <c r="L1609" s="1">
        <f>[1]Transport!H$26/SUM([1]Transport!H$22,[1]Transport!H$26)*L1606*(L$34+L$582)/(L$34+L$582+L$38)</f>
        <v>0.30494510430641136</v>
      </c>
      <c r="M1609" s="1">
        <f>[1]Transport!I$26/SUM([1]Transport!I$22,[1]Transport!I$26)*M1606*(M$34+M$582)/(M$34+M$582+M$38)</f>
        <v>1.6367368138125121E-3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5.0947230900281262E-3</v>
      </c>
      <c r="K1610" s="1">
        <f>(K$38+K$718)/([1]Transport!G$22+[1]Transport!G$26)*K1606</f>
        <v>0.43386568467966752</v>
      </c>
      <c r="L1610" s="1">
        <f>(L$38+L$718)/([1]Transport!H$22+[1]Transport!H$26)*L1606</f>
        <v>7.8523231070576252E-2</v>
      </c>
      <c r="M1610" s="1">
        <f>(M$38+M$718)/([1]Transport!I$22+[1]Transport!I$26)*M1606</f>
        <v>8.2277196276839127E-5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19.142116982589574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15.9934890191579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1.3696223017047968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1.3707053134791936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5.2670010935066802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6.175327983144995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3.3028318750192398E-3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1.7243532676785935E-2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8.0921666774029476E-3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6.2339484153624124E-3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3.4441885723370926E-3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6.145941343108168E-4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0.77709051164139331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4.7774649394055797E-3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3.9199197060301452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11.776194575916952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11.071119422496091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0.92954831186869302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1.1032107214851751E-3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6.1032677374594557E-2</v>
      </c>
      <c r="G1614" s="1">
        <f t="shared" ref="G1614:K1614" si="1817">G1619</f>
        <v>4.584466855997138E-2</v>
      </c>
      <c r="H1614" s="1">
        <f t="shared" si="1817"/>
        <v>6.277128992373833E-2</v>
      </c>
      <c r="I1614" s="1">
        <f t="shared" si="1817"/>
        <v>5.8203811270544241E-2</v>
      </c>
      <c r="J1614" s="1">
        <f t="shared" si="1817"/>
        <v>5.4139452622040132E-2</v>
      </c>
      <c r="K1614" s="1">
        <f t="shared" si="1817"/>
        <v>5.2905400794279085E-2</v>
      </c>
      <c r="L1614" s="1">
        <f t="shared" ref="L1614:O1614" si="1818">L1619</f>
        <v>1.3132103308133556E-2</v>
      </c>
      <c r="M1614" s="1">
        <f t="shared" si="1818"/>
        <v>2.9115870161629974E-3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5.6319567852913796E-2</v>
      </c>
      <c r="G1615" s="1">
        <f t="shared" ref="G1615:K1615" si="1819">IF(G1614-G1616&lt;0,0,G1614-G1616)</f>
        <v>4.0226659019172106E-2</v>
      </c>
      <c r="H1615" s="1">
        <f t="shared" si="1819"/>
        <v>6.2157066354478457E-2</v>
      </c>
      <c r="I1615" s="1">
        <f t="shared" si="1819"/>
        <v>5.7730551146579587E-2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4.7131095216807577E-3</v>
      </c>
      <c r="G1616" s="1">
        <f t="shared" ref="G1616:K1616" si="1821">SUM(G1617:G1618)</f>
        <v>5.6180095407992771E-3</v>
      </c>
      <c r="H1616" s="1">
        <f t="shared" si="1821"/>
        <v>6.1422356925987297E-4</v>
      </c>
      <c r="I1616" s="1">
        <f t="shared" si="1821"/>
        <v>4.7326012396465319E-4</v>
      </c>
      <c r="J1616" s="1">
        <f t="shared" si="1821"/>
        <v>5.4938188763389559E-2</v>
      </c>
      <c r="K1616" s="1">
        <f t="shared" si="1821"/>
        <v>6.0941377673511737E-2</v>
      </c>
      <c r="L1616" s="1">
        <f t="shared" ref="L1616:O1616" si="1822">SUM(L1617:L1618)</f>
        <v>1.7709005103808975E-2</v>
      </c>
      <c r="M1616" s="1">
        <f t="shared" si="1822"/>
        <v>5.5379456099066363E-3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4.7131095216807577E-3</v>
      </c>
      <c r="G1617" s="1">
        <f>IF(SUM([1]Transport!C$24,[1]Transport!C$27)=0,0,[1]Transport!C$27/SUM([1]Transport!C$24,[1]Transport!C$27)*G1614*(G$47+G$614)/(G$47+G$614+G$49))</f>
        <v>5.6180095407992771E-3</v>
      </c>
      <c r="H1617" s="1">
        <f>IF(SUM([1]Transport!D$24,[1]Transport!D$27)=0,0,[1]Transport!D$27/SUM([1]Transport!D$24,[1]Transport!D$27)*H1614*(H$47+H$614)/(H$47+H$614+H$49))</f>
        <v>6.1422356925987297E-4</v>
      </c>
      <c r="I1617" s="1">
        <f>IF(SUM([1]Transport!E$24,[1]Transport!E$27)=0,0,[1]Transport!E$27/SUM([1]Transport!E$24,[1]Transport!E$27)*I1614*(I$47+I$614)/(I$47+I$614+I$49))</f>
        <v>4.7326012396465319E-4</v>
      </c>
      <c r="J1617" s="1">
        <f>IF(SUM([1]Transport!F$24,[1]Transport!F$27)=0,0,[1]Transport!F$27/SUM([1]Transport!F$24,[1]Transport!F$27)*J1614*(J$47+J$614)/(J$47+J$614+J$49))</f>
        <v>7.9873614134942932E-4</v>
      </c>
      <c r="K1617" s="1">
        <f>IF(SUM([1]Transport!G$24,[1]Transport!G$27)=0,0,[1]Transport!G$27/SUM([1]Transport!G$24,[1]Transport!G$27)*K1614*(K$47+K$614)/(K$47+K$614+K$49))</f>
        <v>8.0359768792326522E-3</v>
      </c>
      <c r="L1617" s="1">
        <f>IF(SUM([1]Transport!H$24,[1]Transport!H$27)=0,0,[1]Transport!H$27/SUM([1]Transport!H$24,[1]Transport!H$27)*L1614*(L$47+L$614)/(L$47+L$614+L$49))</f>
        <v>4.5769017956754183E-3</v>
      </c>
      <c r="M1617" s="1">
        <f>IF(SUM([1]Transport!I$24,[1]Transport!I$27)=0,0,[1]Transport!I$27/SUM([1]Transport!I$24,[1]Transport!I$27)*M1614*(M$47+M$614)/(M$47+M$614+M$49))</f>
        <v>2.6263585937436385E-3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5.4139452622040132E-2</v>
      </c>
      <c r="K1618" s="1">
        <f>IF(([1]Transport!G$24+[1]Transport!G$27)=0,0,IF((K$49+K$716)/([1]Transport!G$24+[1]Transport!G$27)*K1614&gt;K1614,K1614,(K$49+K$716)/([1]Transport!G$24+[1]Transport!G$27)*K1614))</f>
        <v>5.2905400794279085E-2</v>
      </c>
      <c r="L1618" s="1">
        <f>IF(([1]Transport!H$24+[1]Transport!H$27)=0,0,IF((L$49+L$716)/([1]Transport!H$24+[1]Transport!H$27)*L1614&gt;L1614,L1614,(L$49+L$716)/([1]Transport!H$24+[1]Transport!H$27)*L1614))</f>
        <v>1.3132103308133556E-2</v>
      </c>
      <c r="M1618" s="1">
        <f>IF(([1]Transport!I$24+[1]Transport!I$27)=0,0,IF((M$49+M$716)/([1]Transport!I$24+[1]Transport!I$27)*M1614&gt;M1614,M1614,(M$49+M$716)/([1]Transport!I$24+[1]Transport!I$27)*M1614))</f>
        <v>2.9115870161629974E-3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6.1032677374594557E-2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4.584466855997138E-2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6.277128992373833E-2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5.8203811270544241E-2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5.4139452622040132E-2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5.2905400794279085E-2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1.3132103308133556E-2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2.9115870161629974E-3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2.2035800934393341</v>
      </c>
      <c r="G1620" s="3">
        <f t="shared" ref="G1620" si="1823">SUM(G1621:G1629)</f>
        <v>2.2266250137933294</v>
      </c>
      <c r="H1620" s="3">
        <f t="shared" ref="H1620" si="1824">SUM(H1621:H1629)</f>
        <v>2.2610916528322509</v>
      </c>
      <c r="I1620" s="3">
        <f t="shared" ref="I1620" si="1825">SUM(I1621:I1629)</f>
        <v>2.3183780249457508</v>
      </c>
      <c r="J1620" s="3">
        <f t="shared" ref="J1620" si="1826">SUM(J1621:J1629)</f>
        <v>2.4190227852914208</v>
      </c>
      <c r="K1620" s="3">
        <f t="shared" ref="K1620" si="1827">SUM(K1621:K1629)</f>
        <v>2.5202202043113795</v>
      </c>
      <c r="L1620" s="3">
        <f t="shared" ref="L1620:O1620" si="1828">SUM(L1621:L1629)</f>
        <v>2.6224559457477818</v>
      </c>
      <c r="M1620" s="3">
        <f t="shared" si="1828"/>
        <v>2.7246561312701472</v>
      </c>
      <c r="N1620" s="3">
        <f t="shared" si="1828"/>
        <v>2.8130141500688368</v>
      </c>
      <c r="O1620" s="3">
        <f t="shared" si="1828"/>
        <v>2.911042311255351</v>
      </c>
      <c r="P1620" s="3">
        <f>SUM(P1621:P1629)</f>
        <v>3.0147123313249922</v>
      </c>
      <c r="Q1620" s="3">
        <f>SUM(Q1621:Q1629)</f>
        <v>3.132736034475625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2.5825962861172197E-3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1.5994851764910577E-2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2.1315761354266858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1.5494892046201558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0.48648176396572002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0.70318828890021801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2.4681898614765365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2.7237539104214323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2.8127222465021586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2.9107531550252874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3.0144187370608733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3.1323891788064095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7.1935540704903226E-4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2.4376555646683949E-3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2.5112489337634448E-3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3.4280435428688617E-4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3.1235149261277814E-4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3.036284833521656E-4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2.9136629116571533E-4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2.8434444427253045E-4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2.9190356667835863E-4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2.8915623006358759E-4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2.9359426411871501E-4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3.4685566921536772E-4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1.5687665826990944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1.3433924721324368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0.11923936378603425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0.11933365082764498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0.62521154310022464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0.73303313763346112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3.9205775288847776E-4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2.046867939071335E-3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9.6056862825424298E-4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7.3999158898617565E-4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4.0883728972332015E-4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7.2954484016821014E-5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0.12702853973227757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7.8095715464725917E-4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0.64077693481679676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1.9250174570040601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1.8097610411827141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0.15195033641303063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1.8033838384057482E-4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6.3000159468486689E-3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4.7383569655749429E-3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6.5918897782315643E-3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6.3885623877951271E-3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6.250644200773663E-3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6.2272541561088366E-3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1.6155442773256004E-3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3.6458353658478775E-4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0.26872776416540894</v>
      </c>
      <c r="G1632" s="1">
        <f t="shared" ref="G1632:K1632" si="1832">IFERROR(G1622/G1596,"-")</f>
        <v>0.27219552850910517</v>
      </c>
      <c r="H1632" s="1">
        <f t="shared" si="1832"/>
        <v>0.28064479771199258</v>
      </c>
      <c r="I1632" s="1">
        <f t="shared" si="1832"/>
        <v>0.28069360804918059</v>
      </c>
      <c r="J1632" s="1">
        <f t="shared" si="1832"/>
        <v>0.30493445103470979</v>
      </c>
      <c r="K1632" s="1">
        <f t="shared" si="1832"/>
        <v>0.31023907256543376</v>
      </c>
      <c r="L1632" s="1">
        <f t="shared" ref="L1632:O1632" si="1833">IFERROR(L1622/L1596,"-")</f>
        <v>0.32773989765012468</v>
      </c>
      <c r="M1632" s="1">
        <f t="shared" si="1833"/>
        <v>0.33330036639116722</v>
      </c>
      <c r="N1632" s="1">
        <f t="shared" si="1833"/>
        <v>0.33941433665773907</v>
      </c>
      <c r="O1632" s="1">
        <f t="shared" si="1833"/>
        <v>0.33941433665773901</v>
      </c>
      <c r="P1632" s="1">
        <f>IFERROR(P1622/P1596,"-")</f>
        <v>0.33941433665773879</v>
      </c>
      <c r="Q1632" s="1">
        <f>IFERROR(Q1622/Q1596,"-")</f>
        <v>0.33941433665773918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0.17445873125089909</v>
      </c>
      <c r="G1633" s="1">
        <f t="shared" ref="G1633:K1633" si="1834">IFERROR(G1623/G1598,"-")</f>
        <v>0.17530832939215826</v>
      </c>
      <c r="H1633" s="1">
        <f t="shared" si="1834"/>
        <v>0.17544136733848825</v>
      </c>
      <c r="I1633" s="1">
        <f t="shared" si="1834"/>
        <v>0.17750299984669204</v>
      </c>
      <c r="J1633" s="1">
        <f t="shared" si="1834"/>
        <v>0.19420093072756456</v>
      </c>
      <c r="K1633" s="1">
        <f t="shared" si="1834"/>
        <v>0.19839595003049579</v>
      </c>
      <c r="L1633" s="1">
        <f t="shared" ref="L1633:O1633" si="1835">IFERROR(L1623/L1598,"-")</f>
        <v>0.20911521843321065</v>
      </c>
      <c r="M1633" s="1">
        <f t="shared" si="1835"/>
        <v>0.21472806691221527</v>
      </c>
      <c r="N1633" s="1">
        <f t="shared" si="1835"/>
        <v>0.21890981102623186</v>
      </c>
      <c r="O1633" s="1">
        <f t="shared" si="1835"/>
        <v>0.2189098110262318</v>
      </c>
      <c r="P1633" s="1">
        <f>IFERROR(P1623/P1598,"-")</f>
        <v>0.21890981102623205</v>
      </c>
      <c r="Q1633" s="1">
        <f>IFERROR(Q1623/Q1598,"-")</f>
        <v>0.21890981102623205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8.1953661871669817E-2</v>
      </c>
      <c r="G1636" s="1">
        <f t="shared" ref="G1636:K1636" si="1840">IFERROR(G1626/G1611,"-")</f>
        <v>8.3996210615660274E-2</v>
      </c>
      <c r="H1636" s="1">
        <f t="shared" si="1840"/>
        <v>8.7060033731646003E-2</v>
      </c>
      <c r="I1636" s="1">
        <f t="shared" si="1840"/>
        <v>8.7060033731645989E-2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0.11870351496053504</v>
      </c>
      <c r="G1637" s="1">
        <f t="shared" ref="G1637:K1637" si="1843">IFERROR(G1627/G1612,"-")</f>
        <v>0.1187035149605348</v>
      </c>
      <c r="H1637" s="1">
        <f t="shared" si="1843"/>
        <v>0.11870351496053487</v>
      </c>
      <c r="I1637" s="1">
        <f t="shared" si="1843"/>
        <v>0.11870351496053509</v>
      </c>
      <c r="J1637" s="1">
        <f t="shared" si="1843"/>
        <v>0.11870351496053493</v>
      </c>
      <c r="K1637" s="1">
        <f t="shared" si="1843"/>
        <v>0.11870351496053501</v>
      </c>
      <c r="L1637" s="1">
        <f t="shared" ref="L1637:O1637" si="1844">IFERROR(L1627/L1612,"-")</f>
        <v>0.11870351496053512</v>
      </c>
      <c r="M1637" s="1">
        <f t="shared" si="1844"/>
        <v>0.11870351496053486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</v>
      </c>
      <c r="H1638" s="1">
        <f t="shared" si="1845"/>
        <v>0.16346685209675807</v>
      </c>
      <c r="I1638" s="1">
        <f t="shared" si="1845"/>
        <v>0.16346685209675799</v>
      </c>
      <c r="J1638" s="1">
        <f t="shared" si="1845"/>
        <v>0.16346685209675799</v>
      </c>
      <c r="K1638" s="1">
        <f t="shared" si="1845"/>
        <v>0.16346685209675807</v>
      </c>
      <c r="L1638" s="1">
        <f t="shared" ref="L1638:O1638" si="1846">IFERROR(L1628/L1613,"-")</f>
        <v>0.1634668520967579</v>
      </c>
      <c r="M1638" s="1">
        <f t="shared" si="1846"/>
        <v>0.16346685209675801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0.10322365358776005</v>
      </c>
      <c r="G1639" s="1">
        <f t="shared" ref="G1639:K1639" si="1847">IFERROR(G1629/G1619,"-")</f>
        <v>0.1033567722139052</v>
      </c>
      <c r="H1639" s="1">
        <f t="shared" si="1847"/>
        <v>0.10501440684491491</v>
      </c>
      <c r="I1639" s="1">
        <f t="shared" si="1847"/>
        <v>0.10976192535055257</v>
      </c>
      <c r="J1639" s="1">
        <f t="shared" si="1847"/>
        <v>0.11545451418600103</v>
      </c>
      <c r="K1639" s="1">
        <f t="shared" si="1847"/>
        <v>0.11770545280099683</v>
      </c>
      <c r="L1639" s="1">
        <f t="shared" ref="L1639:O1639" si="1848">IFERROR(L1629/L1619,"-")</f>
        <v>0.12302250747029914</v>
      </c>
      <c r="M1639" s="1">
        <f t="shared" si="1848"/>
        <v>0.12521814892046404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10.96833890074741</v>
      </c>
      <c r="G1640" s="1">
        <f t="shared" ref="G1640:K1640" si="1849">G1641+G1645+G1649+G1655</f>
        <v>10.512247000703237</v>
      </c>
      <c r="H1640" s="1">
        <f t="shared" si="1849"/>
        <v>11.434826145537171</v>
      </c>
      <c r="I1640" s="1">
        <f t="shared" si="1849"/>
        <v>12.271556570702902</v>
      </c>
      <c r="J1640" s="1">
        <f t="shared" si="1849"/>
        <v>13.241434733622729</v>
      </c>
      <c r="K1640" s="1">
        <f t="shared" si="1849"/>
        <v>16.406049808573218</v>
      </c>
      <c r="L1640" s="1">
        <f t="shared" ref="L1640:O1640" si="1850">L1641+L1645+L1649+L1655</f>
        <v>17.72377794197638</v>
      </c>
      <c r="M1640" s="1">
        <f t="shared" si="1850"/>
        <v>19.243328367076042</v>
      </c>
      <c r="N1640" s="1">
        <f t="shared" si="1850"/>
        <v>19.797210807254867</v>
      </c>
      <c r="O1640" s="1">
        <f t="shared" si="1850"/>
        <v>20.366576851963355</v>
      </c>
      <c r="P1640" s="1">
        <f>P1641+P1645+P1649+P1655</f>
        <v>20.871919442415571</v>
      </c>
      <c r="Q1640" s="1">
        <f>Q1641+Q1645+Q1649+Q1655</f>
        <v>21.371334024197225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9.2085311370190528</v>
      </c>
      <c r="G1641" s="1">
        <f t="shared" ref="G1641:K1641" si="1853">SUM(G1642:G1644)</f>
        <v>9.5651360907949226</v>
      </c>
      <c r="H1641" s="1">
        <f t="shared" si="1853"/>
        <v>10.026116793484539</v>
      </c>
      <c r="I1641" s="1">
        <f t="shared" si="1853"/>
        <v>10.862689840597604</v>
      </c>
      <c r="J1641" s="1">
        <f t="shared" si="1853"/>
        <v>11.831860811775426</v>
      </c>
      <c r="K1641" s="1">
        <f t="shared" si="1853"/>
        <v>15.953467915920067</v>
      </c>
      <c r="L1641" s="1">
        <f t="shared" ref="L1641:O1641" si="1854">SUM(L1642:L1644)</f>
        <v>17.585821683335716</v>
      </c>
      <c r="M1641" s="1">
        <f t="shared" si="1854"/>
        <v>19.104966032343988</v>
      </c>
      <c r="N1641" s="1">
        <f t="shared" si="1854"/>
        <v>19.657873600639597</v>
      </c>
      <c r="O1641" s="1">
        <f t="shared" si="1854"/>
        <v>20.226359494734481</v>
      </c>
      <c r="P1641" s="1">
        <f>SUM(P1642:P1644)</f>
        <v>20.731038574610821</v>
      </c>
      <c r="Q1641" s="1">
        <f>SUM(Q1642:Q1644)</f>
        <v>21.225132483920916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9.7101146944540719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10.081506601147233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10.45300236978748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10.945905752550978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11.437823134954815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11.928600083330299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12.416260328746224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1.503811123918106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1.6591836132707489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1.7492159399413165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1.8959984204640408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1.9830222814494489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2.0298920375517016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2.1060080430004158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2.183199128412233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2.2166414765016764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2.2688820391383238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2.2837137632124218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2.3123888103023424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4.7040673250302815E-5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6.8999401238867997E-2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0.25488142295748129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0.63863315339537641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4.2134611839142924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5.3983070391880705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6.4687645341442721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6.495326371586942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6.5196543206413438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6.5187247280681024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6.4964833448723507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4.8674781703978527E-4</v>
      </c>
      <c r="K1645" s="1">
        <f t="shared" si="1856"/>
        <v>8.8285204534105793E-2</v>
      </c>
      <c r="L1645" s="1">
        <f t="shared" ref="L1645:O1645" si="1857">SUM(L1646:L1648)</f>
        <v>0.13743197302841692</v>
      </c>
      <c r="M1645" s="1">
        <f t="shared" si="1857"/>
        <v>0.13836233473205392</v>
      </c>
      <c r="N1645" s="1">
        <f t="shared" si="1857"/>
        <v>0.13933720661527066</v>
      </c>
      <c r="O1645" s="1">
        <f t="shared" si="1857"/>
        <v>0.14021735722887219</v>
      </c>
      <c r="P1645" s="1">
        <f>SUM(P1646:P1648)</f>
        <v>0.14088086780474934</v>
      </c>
      <c r="Q1645" s="1">
        <f>SUM(Q1646:Q1648)</f>
        <v>0.14620154027631005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-1.1147455439714864E-3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-1.1102190288288241E-3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-5.3745170878778355E-4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2.4702928970279849E-4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7.557760163127207E-4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1.1988749400177181E-3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4.1557041967980523E-3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3.4020716055132303E-3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3.7226194663780199E-3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4.0427938156789188E-3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4.2311173773439638E-3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4.6010770850210452E-3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4.8200829682939709E-3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7.1822470678749419E-3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4.8674781703978527E-4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8.5997878472564043E-2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0.13481957259086771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0.13485699262516279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0.13485905994822389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0.13486050412753842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0.13486190989643765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0.13486358901163706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0.94711090990831381</v>
      </c>
      <c r="H1649" s="1">
        <f t="shared" si="1859"/>
        <v>1.4087093520526328</v>
      </c>
      <c r="I1649" s="1">
        <f t="shared" si="1859"/>
        <v>1.4088667301052993</v>
      </c>
      <c r="J1649" s="1">
        <f t="shared" si="1859"/>
        <v>1.4090871740302633</v>
      </c>
      <c r="K1649" s="1">
        <f t="shared" si="1859"/>
        <v>0.36429668811904642</v>
      </c>
      <c r="L1649" s="1">
        <f t="shared" ref="L1649:O1649" si="1860">L1654</f>
        <v>5.2428561224799968E-4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1.6634699944594742</v>
      </c>
      <c r="G1650" s="1">
        <f t="shared" ref="G1650:K1650" si="1862">G1649-G1651</f>
        <v>0.89526246090897454</v>
      </c>
      <c r="H1650" s="1">
        <f t="shared" si="1862"/>
        <v>1.3315959936732407</v>
      </c>
      <c r="I1650" s="1">
        <f t="shared" si="1862"/>
        <v>1.3317140813863102</v>
      </c>
      <c r="J1650" s="1">
        <f t="shared" si="1862"/>
        <v>1.3124995490323412</v>
      </c>
      <c r="K1650" s="1">
        <f t="shared" si="1862"/>
        <v>0.25747245729526025</v>
      </c>
      <c r="L1650" s="1">
        <f t="shared" ref="L1650:O1650" si="1863">L1649-L1651</f>
        <v>3.9153360064374184E-4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9.6337769268883836E-2</v>
      </c>
      <c r="G1651" s="1">
        <f t="shared" ref="G1651:K1651" si="1864">SUM(G1652:G1653)</f>
        <v>5.1848448999339325E-2</v>
      </c>
      <c r="H1651" s="1">
        <f t="shared" si="1864"/>
        <v>7.7113358379392233E-2</v>
      </c>
      <c r="I1651" s="1">
        <f t="shared" si="1864"/>
        <v>7.7152648718989011E-2</v>
      </c>
      <c r="J1651" s="1">
        <f t="shared" si="1864"/>
        <v>9.6587624997921978E-2</v>
      </c>
      <c r="K1651" s="1">
        <f t="shared" si="1864"/>
        <v>0.1068242308237862</v>
      </c>
      <c r="L1651" s="1">
        <f t="shared" ref="L1651:O1651" si="1865">SUM(L1652:L1653)</f>
        <v>1.3275201160425784E-4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9.6337769268883836E-2</v>
      </c>
      <c r="G1652" s="1">
        <f>[1]Transport!C$25/SUM([1]Transport!C$21,[1]Transport!C$25)*G1649*(G$35+G$600)/(G$35+G$600+G$39)</f>
        <v>5.1848448999339325E-2</v>
      </c>
      <c r="H1652" s="1">
        <f>[1]Transport!D$25/SUM([1]Transport!D$21,[1]Transport!D$25)*H1649*(H$35+H$600)/(H$35+H$600+H$39)</f>
        <v>7.7113358379392233E-2</v>
      </c>
      <c r="I1652" s="1">
        <f>[1]Transport!E$25/SUM([1]Transport!E$21,[1]Transport!E$25)*I1649*(I$35+I$600)/(I$35+I$600+I$39)</f>
        <v>7.7152648718989011E-2</v>
      </c>
      <c r="J1652" s="1">
        <f>[1]Transport!F$25/SUM([1]Transport!F$21,[1]Transport!F$25)*J1649*(J$35+J$600)/(J$35+J$600+J$39)</f>
        <v>9.6587624997921978E-2</v>
      </c>
      <c r="K1652" s="1">
        <f>[1]Transport!G$25/SUM([1]Transport!G$21,[1]Transport!G$25)*K1649*(K$35+K$600)/(K$35+K$600+K$39)</f>
        <v>2.0223663259637335E-2</v>
      </c>
      <c r="L1652" s="1">
        <f>[1]Transport!H$25/SUM([1]Transport!H$21,[1]Transport!H$25)*L1649*(L$35+L$600)/(L$35+L$600+L$39)</f>
        <v>3.0314703927536074E-5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8.660056756414887E-2</v>
      </c>
      <c r="L1653" s="1">
        <f>(L$39+L$719)/([1]Transport!H$21+[1]Transport!H$25)*L1649</f>
        <v>1.0243730767672177E-4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0.94711090990831381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1.4087093520526328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1.4088667301052993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1.4090871740302633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0.36429668811904642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5.2428561224799968E-4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0.38989926616689508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-6.4025535174558994E-3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-1.1397063560422841E-2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-6.2387576779751597E-3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-6.1649330335505226E-3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6.1157722078519477E-3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6.0993217822660805E-3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1.7604434038562089E-3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6.1198913265575576E-3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6.1181648490064786E-3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6.1607498365943642E-3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6.5977835534078528E-3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17.241949060521385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15.762719167634886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14.414773848491892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13.875422703797284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7.2075561833147974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4.6251786121757075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2.0429476622860263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2.042938787673743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2.0429323127425927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2.0429255882208275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2.0429184928977113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30.629675064412368</v>
      </c>
      <c r="G1663" s="1">
        <f>IF([1]Transport!C$23+[1]Transport_Aviation_Intl!C$11&lt;0,0,[1]Transport!C$23+[1]Transport_Aviation_Intl!C$11)</f>
        <v>59.879720805180014</v>
      </c>
      <c r="H1663" s="1">
        <f>IF([1]Transport!D$23+[1]Transport_Aviation_Intl!D$11&lt;0,0,[1]Transport!D$23+[1]Transport_Aviation_Intl!D$11)</f>
        <v>85.344999425797567</v>
      </c>
      <c r="I1663" s="1">
        <f>IF([1]Transport!E$23+[1]Transport_Aviation_Intl!E$11&lt;0,0,[1]Transport!E$23+[1]Transport_Aviation_Intl!E$11)</f>
        <v>85.627312026789468</v>
      </c>
      <c r="J1663" s="1">
        <f>IF([1]Transport!F$23+[1]Transport_Aviation_Intl!F$11&lt;0,0,[1]Transport!F$23+[1]Transport_Aviation_Intl!F$11)</f>
        <v>76.415274129869715</v>
      </c>
      <c r="K1663" s="1">
        <f>IF([1]Transport!G$23+[1]Transport_Aviation_Intl!G$11&lt;0,0,[1]Transport!G$23+[1]Transport_Aviation_Intl!G$11)</f>
        <v>54.626493204345977</v>
      </c>
      <c r="L1663" s="1">
        <f>IF([1]Transport!H$23+[1]Transport_Aviation_Intl!H$11&lt;0,0,[1]Transport!H$23+[1]Transport_Aviation_Intl!H$11)</f>
        <v>28.154373363091107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8.8616879587011255E-4</v>
      </c>
      <c r="O1663" s="1">
        <f>IF([1]Transport!K$23+[1]Transport_Aviation_Intl!K$11&lt;0,0,[1]Transport!K$23+[1]Transport_Aviation_Intl!K$11)</f>
        <v>1.5732242867398938E-3</v>
      </c>
      <c r="P1663" s="1">
        <f>IF([1]Transport!L$23+[1]Transport_Aviation_Intl!L$11&lt;0,0,[1]Transport!L$23+[1]Transport_Aviation_Intl!L$11)</f>
        <v>8.8419789004001714E-4</v>
      </c>
      <c r="Q1663" s="1">
        <f>IF([1]Transport!M$23+[1]Transport_Aviation_Intl!M$11&lt;0,0,[1]Transport!M$23+[1]Transport_Aviation_Intl!M$11)</f>
        <v>1.5774191246200608E-3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3.2495940962026998E-4</v>
      </c>
      <c r="G1664" s="1">
        <f t="shared" si="1871"/>
        <v>2.7921126956781899E-4</v>
      </c>
      <c r="H1664" s="1">
        <f t="shared" si="1871"/>
        <v>1.7453236197648999E-4</v>
      </c>
      <c r="I1664" s="1">
        <f t="shared" si="1871"/>
        <v>5.307932508668312</v>
      </c>
      <c r="J1664" s="1">
        <f t="shared" si="1871"/>
        <v>5.307932508668312</v>
      </c>
      <c r="K1664" s="1">
        <f t="shared" si="1871"/>
        <v>18.532105480358116</v>
      </c>
      <c r="L1664" s="1">
        <f t="shared" ref="L1664:O1664" si="1872">L36</f>
        <v>38.63118691803902</v>
      </c>
      <c r="M1664" s="1">
        <f t="shared" si="1872"/>
        <v>68.686124032667053</v>
      </c>
      <c r="N1664" s="1">
        <f t="shared" si="1872"/>
        <v>95.382788566588914</v>
      </c>
      <c r="O1664" s="1">
        <f t="shared" si="1872"/>
        <v>95.564523526434527</v>
      </c>
      <c r="P1664" s="1">
        <f>P36</f>
        <v>96.275917278133775</v>
      </c>
      <c r="Q1664" s="1">
        <f>Q36</f>
        <v>97.840671774987783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13.224172971689804</v>
      </c>
      <c r="K1665" s="1">
        <f t="shared" si="1873"/>
        <v>20.099081437680905</v>
      </c>
      <c r="L1665" s="1">
        <f t="shared" ref="L1665:O1665" si="1874">L40</f>
        <v>30.054937114628032</v>
      </c>
      <c r="M1665" s="1">
        <f t="shared" si="1874"/>
        <v>26.878399493767475</v>
      </c>
      <c r="N1665" s="1">
        <f t="shared" si="1874"/>
        <v>0</v>
      </c>
      <c r="O1665" s="1">
        <f t="shared" si="1874"/>
        <v>0.7113937516992479</v>
      </c>
      <c r="P1665" s="1">
        <f>P40</f>
        <v>1.5647544968540075</v>
      </c>
      <c r="Q1665" s="1">
        <f>Q40</f>
        <v>1.5629959520531997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0.24504564204755463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0.25423404837496577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0.26341150897497889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0.27583247849545556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0.28822860119839633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0.30059598541667315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0.31288482995796951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2.5119709465822121E-2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2.7715056533977253E-2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2.9218959419470059E-2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3.1670818703365286E-2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3.3124468081122259E-2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3.3907381997169785E-2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3.517882620459719E-2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3.6468228582366785E-2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3.702685064234526E-2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3.7899478683787471E-2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3.8147228280590507E-2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3.8626217191073342E-2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1.1606774812846501E-4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0.17024852262199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0.62889220664508805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1.1608439510641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8.5441434985485891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11.3383963353666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13.8907451643838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13.890750225224901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13.8907540191645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13.8907581480549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13.890762156631601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-2.0000635022247634E-5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-2.0684469179264596E-5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-1.0383608601450525E-5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4.7726249920269982E-6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1.4601651116628011E-5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2.3162356609320774E-5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8.0288526647879414E-5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2.4824484423166058E-5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2.4626938489597482E-5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2.3990342077071909E-5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2.5107872891528849E-5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2.7303250728381527E-5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2.860285350214469E-5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4.2620171073807547E-5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8.7297162838657297E-4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0.154235325521447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0.241795972581449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0.241863084599478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0.24186679229844699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0.24186938240265099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0.24187190361861099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0.24187491507521999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0.85847294889435399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1.2768714402294701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1.2770140896272899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1.27721390270552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0.33020298768628897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4.7521891142927799E-4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1.5802905341778762E-3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-2.5950022470347198E-5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-4.6193140702784496E-5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-2.5286145830583725E-5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-2.498692909206502E-5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2.4787676633173304E-5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2.472100184280471E-5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7.1352071893334028E-6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2.4804371725635582E-5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2.4797374184557169E-5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2.4969974285718716E-5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2.6741304230980286E-5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17.039697207420399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15.5778190063844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14.245685382178999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13.7126609449874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7.1230099647122804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4.5709242502151302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2.0189834370679098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2.0189746665567898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2.0189682675780101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2.0189616219363602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2.0189546098429401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2.5236122307341267E-2</v>
      </c>
      <c r="L1678" s="7">
        <f t="shared" ref="L1678:O1678" si="1879">IFERROR(L1667/L1642,"-")</f>
        <v>2.5217862610538291E-2</v>
      </c>
      <c r="M1678" s="7">
        <f t="shared" si="1879"/>
        <v>2.5199602913735328E-2</v>
      </c>
      <c r="N1678" s="7">
        <f t="shared" si="1879"/>
        <v>2.5199602913735297E-2</v>
      </c>
      <c r="O1678" s="7">
        <f t="shared" si="1879"/>
        <v>2.5199602913735294E-2</v>
      </c>
      <c r="P1678" s="7">
        <f t="shared" ref="P1678:Q1680" si="1880">IFERROR(P1667/P1642,"-")</f>
        <v>2.5199602913735283E-2</v>
      </c>
      <c r="Q1678" s="7">
        <f t="shared" si="1880"/>
        <v>2.5199602913735311E-2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1.67040322194013E-2</v>
      </c>
      <c r="G1679" s="7">
        <f t="shared" si="1878"/>
        <v>1.6704032219401296E-2</v>
      </c>
      <c r="H1679" s="7">
        <f t="shared" si="1878"/>
        <v>1.6704032219401286E-2</v>
      </c>
      <c r="I1679" s="7">
        <f t="shared" si="1878"/>
        <v>1.6704032219401286E-2</v>
      </c>
      <c r="J1679" s="7">
        <f t="shared" si="1878"/>
        <v>1.6704032219401296E-2</v>
      </c>
      <c r="K1679" s="7">
        <f t="shared" si="1878"/>
        <v>1.6704032219401303E-2</v>
      </c>
      <c r="L1679" s="7">
        <f t="shared" ref="L1679:O1679" si="1881">IFERROR(L1668/L1643,"-")</f>
        <v>1.6704032219401282E-2</v>
      </c>
      <c r="M1679" s="7">
        <f t="shared" si="1881"/>
        <v>1.6704032219401303E-2</v>
      </c>
      <c r="N1679" s="7">
        <f t="shared" si="1881"/>
        <v>1.6704032219401293E-2</v>
      </c>
      <c r="O1679" s="7">
        <f t="shared" si="1881"/>
        <v>1.6704032219401296E-2</v>
      </c>
      <c r="P1679" s="7">
        <f t="shared" si="1880"/>
        <v>1.670403221940131E-2</v>
      </c>
      <c r="Q1679" s="7">
        <f t="shared" si="1880"/>
        <v>1.6704032219401289E-2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2.4673913043478355</v>
      </c>
      <c r="H1680">
        <f t="shared" si="1878"/>
        <v>2.4673913043478333</v>
      </c>
      <c r="I1680">
        <f t="shared" si="1878"/>
        <v>2.4673913043478195</v>
      </c>
      <c r="J1680">
        <f t="shared" si="1878"/>
        <v>1.8177007330301</v>
      </c>
      <c r="K1680">
        <f t="shared" si="1878"/>
        <v>2.0278206267017529</v>
      </c>
      <c r="L1680">
        <f t="shared" ref="L1680:O1680" si="1882">IFERROR(L1669/L1644,"-")</f>
        <v>2.1003615120550729</v>
      </c>
      <c r="M1680">
        <f t="shared" si="1882"/>
        <v>2.1473567465725281</v>
      </c>
      <c r="N1680">
        <f t="shared" si="1882"/>
        <v>2.1385761747074619</v>
      </c>
      <c r="O1680">
        <f t="shared" si="1882"/>
        <v>2.1305967058999005</v>
      </c>
      <c r="P1680">
        <f t="shared" si="1880"/>
        <v>2.1309011697095519</v>
      </c>
      <c r="Q1680">
        <f t="shared" si="1880"/>
        <v>2.1381971474760304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1.7941883805152239E-2</v>
      </c>
      <c r="L1681">
        <f t="shared" ref="L1681:O1681" si="1884">IFERROR(L1670/L1646,"-")</f>
        <v>1.8630980592257325E-2</v>
      </c>
      <c r="M1681">
        <f t="shared" si="1884"/>
        <v>1.9320077379362401E-2</v>
      </c>
      <c r="N1681">
        <f t="shared" si="1884"/>
        <v>1.9320077379362401E-2</v>
      </c>
      <c r="O1681">
        <f t="shared" si="1884"/>
        <v>1.9320077379362383E-2</v>
      </c>
      <c r="P1681">
        <f t="shared" ref="P1681:Q1683" si="1885">IFERROR(P1670/P1646,"-")</f>
        <v>1.9320077379362404E-2</v>
      </c>
      <c r="Q1681">
        <f t="shared" si="1885"/>
        <v>1.9320077379362394E-2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7.2968729943651738E-3</v>
      </c>
      <c r="L1682">
        <f t="shared" ref="L1682:O1682" si="1886">IFERROR(L1671/L1647,"-")</f>
        <v>6.6154864100462681E-3</v>
      </c>
      <c r="M1682">
        <f t="shared" si="1886"/>
        <v>5.9340998257273571E-3</v>
      </c>
      <c r="N1682">
        <f t="shared" si="1886"/>
        <v>5.9340998257273667E-3</v>
      </c>
      <c r="O1682">
        <f t="shared" si="1886"/>
        <v>5.9340998257273589E-3</v>
      </c>
      <c r="P1682">
        <f t="shared" si="1885"/>
        <v>5.9340998257273649E-3</v>
      </c>
      <c r="Q1682">
        <f t="shared" si="1885"/>
        <v>5.9340998257273615E-3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1.7934782608695685</v>
      </c>
      <c r="K1683">
        <f t="shared" si="1883"/>
        <v>1.7934782608695725</v>
      </c>
      <c r="L1683">
        <f t="shared" ref="L1683:O1683" si="1887">IFERROR(L1672/L1648,"-")</f>
        <v>1.7934782608695761</v>
      </c>
      <c r="M1683">
        <f t="shared" si="1887"/>
        <v>1.7934782608695745</v>
      </c>
      <c r="N1683">
        <f t="shared" si="1887"/>
        <v>1.7934782608695798</v>
      </c>
      <c r="O1683">
        <f t="shared" si="1887"/>
        <v>1.7934782608695694</v>
      </c>
      <c r="P1683">
        <f t="shared" si="1885"/>
        <v>1.7934782608695652</v>
      </c>
      <c r="Q1683">
        <f t="shared" si="1885"/>
        <v>1.7934782608695752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0.90641226905248029</v>
      </c>
      <c r="H1684" s="4">
        <f t="shared" si="1888"/>
        <v>0.90641226905247596</v>
      </c>
      <c r="I1684" s="4">
        <f t="shared" si="1888"/>
        <v>0.90641226905247829</v>
      </c>
      <c r="J1684" s="4">
        <f t="shared" si="1888"/>
        <v>0.90641226905248162</v>
      </c>
      <c r="K1684" s="4">
        <f t="shared" si="1888"/>
        <v>0.90641226905248129</v>
      </c>
      <c r="L1684" s="4">
        <f t="shared" ref="L1684:O1684" si="1889">IFERROR(L1673/L1654,"-")</f>
        <v>0.90641226905247985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4.0530738867855121E-3</v>
      </c>
      <c r="G1686" s="1">
        <f t="shared" si="1890"/>
        <v>4.0530738867855061E-3</v>
      </c>
      <c r="H1686">
        <f t="shared" si="1890"/>
        <v>4.0530738867855095E-3</v>
      </c>
      <c r="I1686">
        <f t="shared" si="1890"/>
        <v>4.0530738867855104E-3</v>
      </c>
      <c r="J1686">
        <f t="shared" si="1890"/>
        <v>4.053073886785513E-3</v>
      </c>
      <c r="K1686">
        <f t="shared" si="1890"/>
        <v>4.0530738867855121E-3</v>
      </c>
      <c r="L1686">
        <f t="shared" ref="L1686:O1686" si="1893">IFERROR(L1675/L1661,"-")</f>
        <v>4.0530738867855104E-3</v>
      </c>
      <c r="M1686">
        <f t="shared" si="1893"/>
        <v>4.053073886785513E-3</v>
      </c>
      <c r="N1686">
        <f t="shared" si="1893"/>
        <v>4.0530738867855121E-3</v>
      </c>
      <c r="O1686">
        <f t="shared" si="1893"/>
        <v>4.0530738867855095E-3</v>
      </c>
      <c r="P1686">
        <f t="shared" si="1892"/>
        <v>4.0530738867855104E-3</v>
      </c>
      <c r="Q1686">
        <f t="shared" si="1892"/>
        <v>4.0530738867855113E-3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0.988269780151243</v>
      </c>
      <c r="H1687" s="4">
        <f t="shared" si="1890"/>
        <v>0.98826978015124856</v>
      </c>
      <c r="I1687" s="4">
        <f t="shared" si="1890"/>
        <v>0.98826978015124511</v>
      </c>
      <c r="J1687" s="4">
        <f t="shared" si="1890"/>
        <v>0.98826978015124967</v>
      </c>
      <c r="K1687" s="4">
        <f t="shared" si="1890"/>
        <v>0.98826978015124767</v>
      </c>
      <c r="L1687" s="4">
        <f t="shared" ref="L1687:O1687" si="1894">IFERROR(L1676/L1662,"-")</f>
        <v>0.98826978015124567</v>
      </c>
      <c r="M1687" s="4">
        <f t="shared" si="1894"/>
        <v>0.98826978015124434</v>
      </c>
      <c r="N1687" s="4">
        <f t="shared" si="1894"/>
        <v>0.98826978015124933</v>
      </c>
      <c r="O1687" s="4">
        <f t="shared" si="1894"/>
        <v>0.98826978015125166</v>
      </c>
      <c r="P1687" s="4">
        <f t="shared" si="1892"/>
        <v>0.98826978015125</v>
      </c>
      <c r="Q1687" s="4">
        <f t="shared" si="1892"/>
        <v>0.988269780151248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34.664897339190262</v>
      </c>
      <c r="G1688" s="3">
        <f t="shared" ref="G1688:K1688" si="1895">SUM(G1689:G1691,G1694:G1696,-G1701)</f>
        <v>32.415968047949583</v>
      </c>
      <c r="H1688" s="3">
        <f t="shared" si="1895"/>
        <v>27.56316874121562</v>
      </c>
      <c r="I1688" s="3">
        <f t="shared" si="1895"/>
        <v>23.197818590581267</v>
      </c>
      <c r="J1688" s="3">
        <f t="shared" si="1895"/>
        <v>16.238409098373104</v>
      </c>
      <c r="K1688" s="3">
        <f t="shared" si="1895"/>
        <v>10.509678428463156</v>
      </c>
      <c r="L1688" s="3">
        <f t="shared" ref="L1688:O1688" si="1896">SUM(L1689:L1691,L1694:L1696,-L1701)</f>
        <v>4.7750119909998334</v>
      </c>
      <c r="M1688" s="3">
        <f>SUM(M1689:M1691,M1694:M1696,-M1701)</f>
        <v>-1.1782798942088904E-2</v>
      </c>
      <c r="N1688" s="3">
        <f t="shared" si="1896"/>
        <v>-1.4079055257501416</v>
      </c>
      <c r="O1688" s="3">
        <f t="shared" si="1896"/>
        <v>-2.8037002073213833</v>
      </c>
      <c r="P1688" s="3">
        <f>SUM(P1689:P1691,P1694:P1696,-P1701)</f>
        <v>-3.6371942456887223</v>
      </c>
      <c r="Q1688" s="3">
        <f>SUM(Q1689:Q1691,Q1694:Q1696,-Q1701)</f>
        <v>-4.4708148278022586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2.614934923183609</v>
      </c>
      <c r="G1689" s="1">
        <f>[1]Summary!C53+[1]Summary!C59</f>
        <v>2.468324259707368</v>
      </c>
      <c r="H1689" s="1">
        <f>[1]Summary!D53+[1]Summary!D59</f>
        <v>2.4012121192626839</v>
      </c>
      <c r="I1689" s="1">
        <f>[1]Summary!E53+[1]Summary!E59</f>
        <v>2.2448738515413305</v>
      </c>
      <c r="J1689" s="1">
        <f>[1]Summary!F53+[1]Summary!F59</f>
        <v>2.2420717819213793</v>
      </c>
      <c r="K1689" s="1">
        <f>[1]Summary!G53+[1]Summary!G59</f>
        <v>1.8651516787320865</v>
      </c>
      <c r="L1689" s="1">
        <f>[1]Summary!H53+[1]Summary!H59</f>
        <v>0.24840888329298094</v>
      </c>
      <c r="M1689" s="1">
        <f>[1]Summary!I53+[1]Summary!I59</f>
        <v>9.4016961149609557E-2</v>
      </c>
      <c r="N1689" s="1">
        <f>[1]Summary!J53+[1]Summary!J59</f>
        <v>-0.1882235796484002</v>
      </c>
      <c r="O1689" s="1">
        <f>[1]Summary!K53+[1]Summary!K59</f>
        <v>-0.22598266980096282</v>
      </c>
      <c r="P1689" s="1">
        <f>[1]Summary!L53+[1]Summary!L59</f>
        <v>-0.23169451495216364</v>
      </c>
      <c r="Q1689" s="1">
        <f>[1]Summary!M53+[1]Summary!M59</f>
        <v>-0.2332297437594768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-4.1173120812448903E-4</v>
      </c>
      <c r="L1690" s="1">
        <f>[1]Summary!H54+[1]Summary!H61+[1]Summary!H62</f>
        <v>-5.5321120794060187E-4</v>
      </c>
      <c r="M1690" s="1">
        <f>[1]Summary!I54+[1]Summary!I61+[1]Summary!I62</f>
        <v>-0.89837458367614564</v>
      </c>
      <c r="N1690" s="1">
        <f>[1]Summary!J54+[1]Summary!J61+[1]Summary!J62</f>
        <v>-1.6176588764415327</v>
      </c>
      <c r="O1690" s="1">
        <f>[1]Summary!K54+[1]Summary!K61+[1]Summary!K62</f>
        <v>-1.5772882619461042</v>
      </c>
      <c r="P1690" s="1">
        <f>[1]Summary!L54+[1]Summary!L61+[1]Summary!L62</f>
        <v>-2.2647908800882632</v>
      </c>
      <c r="Q1690" s="1">
        <f>[1]Summary!M54+[1]Summary!M61+[1]Summary!M62</f>
        <v>-2.2636225886838823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6.4975168196852779</v>
      </c>
      <c r="G1691" s="1">
        <f>[1]Summary!C55+[1]Summary!C60</f>
        <v>6.1130766527909906</v>
      </c>
      <c r="H1691" s="1">
        <f>[1]Summary!D55+[1]Summary!D60</f>
        <v>5.6385031397759153</v>
      </c>
      <c r="I1691" s="1">
        <f>[1]Summary!E55+[1]Summary!E60</f>
        <v>4.9667676296835683</v>
      </c>
      <c r="J1691" s="1">
        <f>[1]Summary!F55+[1]Summary!F60</f>
        <v>4.0957751350890588</v>
      </c>
      <c r="K1691" s="1">
        <f>[1]Summary!G55+[1]Summary!G60</f>
        <v>3.0905535245343336</v>
      </c>
      <c r="L1691" s="1">
        <f>[1]Summary!H55+[1]Summary!H60</f>
        <v>1.8508244297321457</v>
      </c>
      <c r="M1691" s="1">
        <f>[1]Summary!I55+[1]Summary!I60</f>
        <v>0.11176065261155665</v>
      </c>
      <c r="N1691" s="1">
        <f>[1]Summary!J55+[1]Summary!J60</f>
        <v>5.017638545796288E-2</v>
      </c>
      <c r="O1691" s="1">
        <f>[1]Summary!K55+[1]Summary!K60</f>
        <v>4.4764187352357432E-2</v>
      </c>
      <c r="P1691" s="1">
        <f>[1]Summary!L55+[1]Summary!L60</f>
        <v>3.9875238695314508E-2</v>
      </c>
      <c r="Q1691" s="1">
        <f>[1]Summary!M55+[1]Summary!M60</f>
        <v>3.5442265003312379E-2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4.4081700192006377</v>
      </c>
      <c r="G1692" s="1">
        <f t="shared" ref="G1692:K1692" si="1901">G1691-G1693</f>
        <v>4.0020634829169097</v>
      </c>
      <c r="H1692" s="1">
        <f t="shared" si="1901"/>
        <v>3.5362336687146554</v>
      </c>
      <c r="I1692" s="1">
        <f t="shared" si="1901"/>
        <v>2.8731105461697184</v>
      </c>
      <c r="J1692" s="1">
        <f t="shared" si="1901"/>
        <v>2.0102401592030987</v>
      </c>
      <c r="K1692" s="1">
        <f t="shared" si="1901"/>
        <v>1.013709461282676</v>
      </c>
      <c r="L1692" s="1">
        <f t="shared" ref="L1692:O1692" si="1902">L1691-L1693</f>
        <v>-0.21762929631349825</v>
      </c>
      <c r="M1692" s="1">
        <f t="shared" si="1902"/>
        <v>-0.92012192784952318</v>
      </c>
      <c r="N1692" s="1">
        <f t="shared" si="1902"/>
        <v>-0.98169992569672715</v>
      </c>
      <c r="O1692" s="1">
        <f t="shared" si="1902"/>
        <v>-0.98710966855552251</v>
      </c>
      <c r="P1692" s="1">
        <f>P1691-P1693</f>
        <v>-0.99199852830047552</v>
      </c>
      <c r="Q1692" s="1">
        <f>Q1691-Q1693</f>
        <v>-0.99643113884315748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2.0936570835138499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2.08553497588596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2.0768440632516576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2.0684537260456439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1.0318825804610798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1.03187631115469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1.0318738559078799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1.03187376699579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1.0318734038464699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3.79507435942898</v>
      </c>
      <c r="G1694" s="1">
        <f>[1]Summary!C56</f>
        <v>3.3571171585702602</v>
      </c>
      <c r="H1694" s="1">
        <f>[1]Summary!D56</f>
        <v>2.8168877095249498</v>
      </c>
      <c r="I1694" s="1">
        <f>[1]Summary!E56</f>
        <v>2.5803034242841498</v>
      </c>
      <c r="J1694" s="1">
        <f>[1]Summary!F56</f>
        <v>2.049741829262635</v>
      </c>
      <c r="K1694" s="1">
        <f>[1]Summary!G56</f>
        <v>1.5670497056963271</v>
      </c>
      <c r="L1694" s="1">
        <f>[1]Summary!H56</f>
        <v>0.58305542363867802</v>
      </c>
      <c r="M1694" s="1">
        <f>[1]Summary!I56</f>
        <v>0.16942141596976495</v>
      </c>
      <c r="N1694" s="1">
        <f>[1]Summary!J56</f>
        <v>0.17329777672101204</v>
      </c>
      <c r="O1694" s="1">
        <f>[1]Summary!K56</f>
        <v>0.16573365976959156</v>
      </c>
      <c r="P1694" s="1">
        <f>[1]Summary!L56</f>
        <v>0.17067879542104791</v>
      </c>
      <c r="Q1694" s="1">
        <f>[1]Summary!M56</f>
        <v>0.17464529243849075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7.185561463564154</v>
      </c>
      <c r="G1695" s="1">
        <f>[1]Summary!C57</f>
        <v>6.5871149503881119</v>
      </c>
      <c r="H1695" s="1">
        <f>[1]Summary!D57</f>
        <v>6.5923314911468118</v>
      </c>
      <c r="I1695" s="1">
        <f>[1]Summary!E57</f>
        <v>5.9369196784284659</v>
      </c>
      <c r="J1695" s="1">
        <f>[1]Summary!F57</f>
        <v>3.6239126641807653</v>
      </c>
      <c r="K1695" s="1">
        <f>[1]Summary!G57</f>
        <v>1.6546827171260015</v>
      </c>
      <c r="L1695" s="1">
        <f>[1]Summary!H57</f>
        <v>1.1206505419198491</v>
      </c>
      <c r="M1695" s="1">
        <f>[1]Summary!I57</f>
        <v>0.50055138207502547</v>
      </c>
      <c r="N1695" s="1">
        <f>[1]Summary!J57</f>
        <v>0.41663710264613385</v>
      </c>
      <c r="O1695" s="1">
        <f>[1]Summary!K57</f>
        <v>0.40150477635521548</v>
      </c>
      <c r="P1695" s="1">
        <f>[1]Summary!L57</f>
        <v>0.4113242248494266</v>
      </c>
      <c r="Q1695" s="1">
        <f>[1]Summary!M57</f>
        <v>0.34372051204729465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14.571809773328242</v>
      </c>
      <c r="G1696" s="1">
        <f>[1]Summary!C58</f>
        <v>13.890335026492853</v>
      </c>
      <c r="H1696" s="1">
        <f>[1]Summary!D58</f>
        <v>10.114234281505258</v>
      </c>
      <c r="I1696" s="1">
        <f>[1]Summary!E58</f>
        <v>7.4689540066437532</v>
      </c>
      <c r="J1696" s="1">
        <f>[1]Summary!F58</f>
        <v>4.2269076879192635</v>
      </c>
      <c r="K1696" s="1">
        <f>[1]Summary!G58</f>
        <v>2.3326883367639408</v>
      </c>
      <c r="L1696" s="1">
        <f>[1]Summary!H58</f>
        <v>0.97267381658872309</v>
      </c>
      <c r="M1696" s="1">
        <f>[1]Summary!I58</f>
        <v>4.753286316690148E-2</v>
      </c>
      <c r="N1696" s="1">
        <f>[1]Summary!J58</f>
        <v>3.3686016323234307E-2</v>
      </c>
      <c r="O1696" s="1">
        <f>[1]Summary!K58</f>
        <v>4.1743190858696336E-2</v>
      </c>
      <c r="P1696" s="1">
        <f>[1]Summary!L58</f>
        <v>2.6350765849325036E-2</v>
      </c>
      <c r="Q1696" s="1">
        <f>[1]Summary!M58</f>
        <v>2.2500617970901474E-2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0.63393869128454927</v>
      </c>
      <c r="L1697" s="1">
        <f>-[1]Summary!H59</f>
        <v>2.2651334193717636</v>
      </c>
      <c r="M1697" s="1">
        <f>-[1]Summary!I59</f>
        <v>2.4589020018283243</v>
      </c>
      <c r="N1697" s="1">
        <f>-[1]Summary!J59</f>
        <v>2.6224966721015179</v>
      </c>
      <c r="O1697" s="1">
        <f>-[1]Summary!K59</f>
        <v>2.6052548859357656</v>
      </c>
      <c r="P1697" s="1">
        <f>-[1]Summary!L59</f>
        <v>2.6090223240932815</v>
      </c>
      <c r="Q1697" s="1">
        <f>-[1]Summary!M59</f>
        <v>2.6140711049073913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0.53790702099400844</v>
      </c>
      <c r="L1698" s="1">
        <f>-[1]Summary!H60</f>
        <v>1.4322972561741607</v>
      </c>
      <c r="M1698" s="1">
        <f>-[1]Summary!I60</f>
        <v>3.0566256060126444</v>
      </c>
      <c r="N1698" s="1">
        <f>-[1]Summary!J60</f>
        <v>3.0062258143723728</v>
      </c>
      <c r="O1698" s="1">
        <f>-[1]Summary!K60</f>
        <v>3.007741724665125</v>
      </c>
      <c r="P1698" s="1">
        <f>-[1]Summary!L60</f>
        <v>3.0146491718925317</v>
      </c>
      <c r="Q1698" s="1">
        <f>-[1]Summary!M60</f>
        <v>3.015138865123979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0.43180147632902882</v>
      </c>
      <c r="N1699" s="1">
        <f>-[1]Summary!J61</f>
        <v>0.90271419137942521</v>
      </c>
      <c r="O1699" s="1">
        <f>-[1]Summary!K61</f>
        <v>0.97144256572043131</v>
      </c>
      <c r="P1699" s="1">
        <f>-[1]Summary!L61</f>
        <v>1.5564407468411028</v>
      </c>
      <c r="Q1699" s="1">
        <f>-[1]Summary!M61</f>
        <v>1.5573727479909523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4.1173120812448903E-4</v>
      </c>
      <c r="L1700" s="1">
        <f>-[1]Summary!H62</f>
        <v>5.5321120794060187E-4</v>
      </c>
      <c r="M1700" s="1">
        <f>-[1]Summary!I62</f>
        <v>0.46657310734711688</v>
      </c>
      <c r="N1700" s="1">
        <f>-[1]Summary!J62</f>
        <v>0.71494468506210751</v>
      </c>
      <c r="O1700" s="1">
        <f>-[1]Summary!K62</f>
        <v>0.60584569622567275</v>
      </c>
      <c r="P1700" s="1">
        <f>-[1]Summary!L62</f>
        <v>0.70835013324716056</v>
      </c>
      <c r="Q1700" s="1">
        <f>-[1]Summary!M62</f>
        <v>0.70624984069293006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3.5803181409512916E-5</v>
      </c>
      <c r="L1701" s="1">
        <f>-[1]Summary!H63</f>
        <v>4.7892964602975147E-5</v>
      </c>
      <c r="M1701" s="1">
        <f>-[1]Summary!I63</f>
        <v>3.6691490238801326E-2</v>
      </c>
      <c r="N1701" s="1">
        <f>-[1]Summary!J63</f>
        <v>0.27582035080855161</v>
      </c>
      <c r="O1701" s="1">
        <f>-[1]Summary!K63</f>
        <v>1.6541750899101773</v>
      </c>
      <c r="P1701" s="1">
        <f>-[1]Summary!L63</f>
        <v>1.7889378754634093</v>
      </c>
      <c r="Q1701" s="1">
        <f>-[1]Summary!M63</f>
        <v>2.5502711828188986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1.1715977666563258</v>
      </c>
      <c r="K1702" s="3">
        <f t="shared" si="1903"/>
        <v>1.1715977666563258</v>
      </c>
      <c r="L1702" s="3">
        <f t="shared" ref="L1702:O1702" si="1904">SUM(L1703:L1705)</f>
        <v>3.697574567853378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0.83333085834834719</v>
      </c>
      <c r="K1703" s="1">
        <f>[1]Summary!B$77</f>
        <v>0.83333085834834719</v>
      </c>
      <c r="L1703" s="1">
        <f>[1]Summary!C$77</f>
        <v>1.2786013952317881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0.33826690830797868</v>
      </c>
      <c r="K1704" s="1">
        <f>[1]Summary!B$78</f>
        <v>0.33826690830797868</v>
      </c>
      <c r="L1704" s="1">
        <f>[1]Summary!C$78</f>
        <v>0.41197687123239446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2.0069963013891954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2.8770888772444443E-4</v>
      </c>
      <c r="L1707" s="1">
        <f t="shared" ref="L1707:O1707" si="1909">SUM(L1708:L1709)</f>
        <v>3.6685094900217193E-4</v>
      </c>
      <c r="M1707" s="1">
        <f t="shared" si="1909"/>
        <v>0.26725239390166905</v>
      </c>
      <c r="N1707" s="1">
        <f t="shared" si="1909"/>
        <v>2.0090121322581584</v>
      </c>
      <c r="O1707" s="1">
        <f t="shared" si="1909"/>
        <v>12.04863170816377</v>
      </c>
      <c r="P1707" s="1">
        <f>SUM(P1708:P1709)</f>
        <v>13.030212908969641</v>
      </c>
      <c r="Q1707" s="1">
        <f>SUM(Q1708:Q1709)</f>
        <v>18.575589987512519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4.9647078221191271E-5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5.499708768574981E-5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3.3389256117309203E-2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0.2509965192357822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1.5052993318182586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1.6279334666717018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2.3207467763651954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2.3806180950325316E-4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3.1185386131642211E-4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0.23386313778435983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1.7580156130223761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10.543332376345511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11.402279442297939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16.254843211147325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3.5803181409512916E-5</v>
      </c>
      <c r="L1710" s="1">
        <f t="shared" ref="L1710:O1710" si="1911">L1701</f>
        <v>4.7892964602975147E-5</v>
      </c>
      <c r="M1710" s="1">
        <f t="shared" si="1911"/>
        <v>3.6691490238801326E-2</v>
      </c>
      <c r="N1710" s="1">
        <f t="shared" si="1911"/>
        <v>0.27582035080855161</v>
      </c>
      <c r="O1710" s="1">
        <f t="shared" si="1911"/>
        <v>1.6541750899101773</v>
      </c>
      <c r="P1710" s="1">
        <f>P1701</f>
        <v>1.7889378754634093</v>
      </c>
      <c r="Q1710" s="1">
        <f>Q1701</f>
        <v>2.5502711828188986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964.06912966364052</v>
      </c>
      <c r="G1711" s="3">
        <f t="shared" ref="G1711:K1711" si="1912">SUM(G1712:G1713,G1730,G1739:G1740,G1741,G1742,G1747,G1750,,G1755:G1758,G1751)</f>
        <v>963.23775386289549</v>
      </c>
      <c r="H1711" s="3">
        <f t="shared" si="1912"/>
        <v>884.16621092697767</v>
      </c>
      <c r="I1711" s="3">
        <f t="shared" si="1912"/>
        <v>874.9848198822848</v>
      </c>
      <c r="J1711" s="3">
        <f t="shared" si="1912"/>
        <v>797.86359863363089</v>
      </c>
      <c r="K1711" s="3">
        <f t="shared" si="1912"/>
        <v>747.76113161427077</v>
      </c>
      <c r="L1711" s="3">
        <f t="shared" ref="L1711:O1711" si="1913">SUM(L1712:L1713,L1730,L1739:L1740,L1741,L1742,L1747,L1750,,L1755:L1758,L1751)</f>
        <v>689.40903770216619</v>
      </c>
      <c r="M1711" s="3">
        <f t="shared" si="1913"/>
        <v>716.91234736546039</v>
      </c>
      <c r="N1711" s="3">
        <f t="shared" si="1913"/>
        <v>732.05335579743655</v>
      </c>
      <c r="O1711" s="3">
        <f t="shared" si="1913"/>
        <v>753.78058409307141</v>
      </c>
      <c r="P1711" s="3">
        <f>SUM(P1712:P1713,P1730,P1739:P1740,P1741,P1742,P1747,P1750,,P1755:P1758,P1751)</f>
        <v>769.03088800463297</v>
      </c>
      <c r="Q1711" s="3">
        <f>SUM(Q1712:Q1713,Q1730,Q1739:Q1740,Q1741,Q1742,Q1747,Q1750,,Q1755:Q1758,Q1751)</f>
        <v>775.4975181984131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3.6600707843060283</v>
      </c>
      <c r="G1712" s="1">
        <f t="shared" si="1915"/>
        <v>3.5647856669784166</v>
      </c>
      <c r="H1712" s="1">
        <f t="shared" si="1915"/>
        <v>4.5019842411256547E-2</v>
      </c>
      <c r="I1712" s="1">
        <f t="shared" si="1915"/>
        <v>8.9943138938816496E-3</v>
      </c>
      <c r="J1712" s="1">
        <f t="shared" si="1915"/>
        <v>5.8241447923348339E-3</v>
      </c>
      <c r="K1712" s="1">
        <f t="shared" si="1915"/>
        <v>7.0102111735275653E-3</v>
      </c>
      <c r="L1712" s="1">
        <f t="shared" ref="L1712:O1712" si="1916">L21</f>
        <v>3.489113567669446E-3</v>
      </c>
      <c r="M1712" s="1">
        <f t="shared" si="1916"/>
        <v>5.9582856007472512E-5</v>
      </c>
      <c r="N1712" s="1">
        <f t="shared" si="1916"/>
        <v>8.7529739688749998E-5</v>
      </c>
      <c r="O1712" s="1">
        <f t="shared" si="1916"/>
        <v>1.0637858840713467E-4</v>
      </c>
      <c r="P1712" s="1">
        <f t="shared" ref="P1712:Q1722" si="1917">P21</f>
        <v>1.0708866440250796E-4</v>
      </c>
      <c r="Q1712" s="1">
        <f t="shared" si="1917"/>
        <v>1.503072425211893E-4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310.44775271734238</v>
      </c>
      <c r="G1713" s="1">
        <f t="shared" si="1915"/>
        <v>286.82947344085272</v>
      </c>
      <c r="H1713" s="1">
        <f t="shared" si="1915"/>
        <v>221.25578659128425</v>
      </c>
      <c r="I1713" s="1">
        <f t="shared" si="1915"/>
        <v>175.52705451469905</v>
      </c>
      <c r="J1713" s="1">
        <f t="shared" si="1915"/>
        <v>108.35475758114106</v>
      </c>
      <c r="K1713" s="1">
        <f t="shared" si="1915"/>
        <v>80.158724595904062</v>
      </c>
      <c r="L1713" s="1">
        <f t="shared" ref="L1713:O1713" si="1921">L22</f>
        <v>88.075553347476131</v>
      </c>
      <c r="M1713" s="1">
        <f t="shared" si="1921"/>
        <v>97.933063416743892</v>
      </c>
      <c r="N1713" s="1">
        <f t="shared" si="1921"/>
        <v>96.443557860726997</v>
      </c>
      <c r="O1713" s="1">
        <f t="shared" si="1921"/>
        <v>97.688273094620698</v>
      </c>
      <c r="P1713" s="1">
        <f t="shared" si="1917"/>
        <v>98.741140697514055</v>
      </c>
      <c r="Q1713" s="1">
        <f t="shared" si="1917"/>
        <v>100.30206395641586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304.31219707438987</v>
      </c>
      <c r="G1714" s="1">
        <f t="shared" si="1915"/>
        <v>280.69433554099209</v>
      </c>
      <c r="H1714" s="1">
        <f t="shared" si="1915"/>
        <v>215.12021905311747</v>
      </c>
      <c r="I1714" s="1">
        <f t="shared" si="1915"/>
        <v>164.60487569299696</v>
      </c>
      <c r="J1714" s="1">
        <f t="shared" si="1915"/>
        <v>84.972153807412369</v>
      </c>
      <c r="K1714" s="1">
        <f t="shared" si="1915"/>
        <v>37.766079197893312</v>
      </c>
      <c r="L1714" s="1">
        <f t="shared" ref="L1714:O1714" si="1922">L23</f>
        <v>15.830843299194227</v>
      </c>
      <c r="M1714" s="1">
        <f t="shared" si="1922"/>
        <v>0</v>
      </c>
      <c r="N1714" s="1">
        <f t="shared" si="1922"/>
        <v>1.1557815829929014E-3</v>
      </c>
      <c r="O1714" s="1">
        <f t="shared" si="1922"/>
        <v>1.5112463391100432E-3</v>
      </c>
      <c r="P1714" s="1">
        <f t="shared" si="1917"/>
        <v>1.5219288422372778E-3</v>
      </c>
      <c r="Q1714" s="1">
        <f t="shared" si="1917"/>
        <v>2.5727984521662179E-3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101.88059985596536</v>
      </c>
      <c r="G1715" s="1">
        <f t="shared" si="1915"/>
        <v>88.22071721926639</v>
      </c>
      <c r="H1715" s="1">
        <f t="shared" si="1915"/>
        <v>76.55739122716399</v>
      </c>
      <c r="I1715" s="1">
        <f t="shared" si="1915"/>
        <v>63.098902180086085</v>
      </c>
      <c r="J1715" s="1">
        <f t="shared" si="1915"/>
        <v>27.475545758054327</v>
      </c>
      <c r="K1715" s="1">
        <f t="shared" si="1915"/>
        <v>9.4905519463216592</v>
      </c>
      <c r="L1715" s="1">
        <f t="shared" ref="L1715:O1715" si="1923">L24</f>
        <v>4.7080145272298264</v>
      </c>
      <c r="M1715" s="1">
        <f t="shared" si="1923"/>
        <v>0</v>
      </c>
      <c r="N1715" s="1">
        <f t="shared" si="1923"/>
        <v>1.022602763143662E-3</v>
      </c>
      <c r="O1715" s="1">
        <f t="shared" si="1923"/>
        <v>1.3588337962187986E-3</v>
      </c>
      <c r="P1715" s="1">
        <f t="shared" si="1917"/>
        <v>1.3632256117727221E-3</v>
      </c>
      <c r="Q1715" s="1">
        <f t="shared" si="1917"/>
        <v>2.3308211434838731E-3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2.7764063370127681</v>
      </c>
      <c r="G1716" s="1">
        <f t="shared" si="1915"/>
        <v>2.7644275427325748</v>
      </c>
      <c r="H1716" s="1">
        <f t="shared" si="1915"/>
        <v>1.5098278535782913E-2</v>
      </c>
      <c r="I1716" s="1">
        <f t="shared" si="1915"/>
        <v>3.3219928029021477E-3</v>
      </c>
      <c r="J1716" s="1">
        <f t="shared" si="1915"/>
        <v>4.5819207824776423E-3</v>
      </c>
      <c r="K1716" s="1">
        <f t="shared" si="1915"/>
        <v>8.3702591214789446E-3</v>
      </c>
      <c r="L1716" s="1">
        <f t="shared" ref="L1716:O1716" si="1924">L25</f>
        <v>3.9273513974207083E-3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119.17480785518279</v>
      </c>
      <c r="G1717" s="1">
        <f t="shared" si="1915"/>
        <v>112.68600838430406</v>
      </c>
      <c r="H1717" s="1">
        <f t="shared" si="1915"/>
        <v>68.112658945059266</v>
      </c>
      <c r="I1717" s="1">
        <f t="shared" si="1915"/>
        <v>52.518637251249295</v>
      </c>
      <c r="J1717" s="1">
        <f t="shared" si="1915"/>
        <v>33.360287473367599</v>
      </c>
      <c r="K1717" s="1">
        <f t="shared" si="1915"/>
        <v>19.858254089416636</v>
      </c>
      <c r="L1717" s="1">
        <f t="shared" ref="L1717:O1717" si="1925">L26</f>
        <v>5.4516495498417896</v>
      </c>
      <c r="M1717" s="1">
        <f t="shared" si="1925"/>
        <v>0</v>
      </c>
      <c r="N1717" s="1">
        <f t="shared" si="1925"/>
        <v>4.416686274973628E-5</v>
      </c>
      <c r="O1717" s="1">
        <f t="shared" si="1925"/>
        <v>5.0374676547576441E-5</v>
      </c>
      <c r="P1717" s="1">
        <f t="shared" si="1917"/>
        <v>5.304411859027317E-5</v>
      </c>
      <c r="Q1717" s="1">
        <f t="shared" si="1917"/>
        <v>8.0360256390653903E-5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79.371301907157587</v>
      </c>
      <c r="G1718" s="1">
        <f t="shared" si="1915"/>
        <v>75.618225328520367</v>
      </c>
      <c r="H1718" s="1">
        <f t="shared" si="1915"/>
        <v>68.586263021049248</v>
      </c>
      <c r="I1718" s="1">
        <f t="shared" si="1915"/>
        <v>46.40037260598649</v>
      </c>
      <c r="J1718" s="1">
        <f t="shared" si="1915"/>
        <v>21.771200460281289</v>
      </c>
      <c r="K1718" s="1">
        <f t="shared" si="1915"/>
        <v>6.631564778642443</v>
      </c>
      <c r="L1718" s="1">
        <f t="shared" ref="L1718:O1718" si="1926">L27</f>
        <v>4.0526037866756406</v>
      </c>
      <c r="M1718" s="1">
        <f t="shared" si="1926"/>
        <v>0</v>
      </c>
      <c r="N1718" s="1">
        <f t="shared" si="1926"/>
        <v>4.6108127972608557E-5</v>
      </c>
      <c r="O1718" s="1">
        <f t="shared" si="1926"/>
        <v>5.1879873374911471E-5</v>
      </c>
      <c r="P1718" s="1">
        <f t="shared" si="1917"/>
        <v>5.4417581179728648E-5</v>
      </c>
      <c r="Q1718" s="1">
        <f t="shared" si="1917"/>
        <v>8.4825163915061227E-5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1.1090811190713494</v>
      </c>
      <c r="G1719" s="1">
        <f t="shared" si="1915"/>
        <v>1.4049570661686928</v>
      </c>
      <c r="H1719" s="1">
        <f t="shared" si="1915"/>
        <v>1.848807581309178</v>
      </c>
      <c r="I1719" s="1">
        <f t="shared" si="1915"/>
        <v>2.5836416628721697</v>
      </c>
      <c r="J1719" s="1">
        <f t="shared" si="1915"/>
        <v>2.3605381949266797</v>
      </c>
      <c r="K1719" s="1">
        <f t="shared" si="1915"/>
        <v>1.7773381243910928</v>
      </c>
      <c r="L1719" s="1">
        <f t="shared" ref="L1719:O1719" si="1927">L28</f>
        <v>1.6146480840495507</v>
      </c>
      <c r="M1719" s="1">
        <f t="shared" si="1927"/>
        <v>0</v>
      </c>
      <c r="N1719" s="1">
        <f t="shared" si="1927"/>
        <v>4.2903829126894534E-5</v>
      </c>
      <c r="O1719" s="1">
        <f t="shared" si="1927"/>
        <v>5.015799296875657E-5</v>
      </c>
      <c r="P1719" s="1">
        <f t="shared" si="1917"/>
        <v>5.1241530694553955E-5</v>
      </c>
      <c r="Q1719" s="1">
        <f t="shared" si="1917"/>
        <v>7.6791888376629805E-5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6.1355556429524878</v>
      </c>
      <c r="G1720" s="1">
        <f t="shared" si="1915"/>
        <v>6.1351378998606449</v>
      </c>
      <c r="H1720" s="1">
        <f t="shared" si="1915"/>
        <v>6.1355675381667734</v>
      </c>
      <c r="I1720" s="1">
        <f t="shared" si="1915"/>
        <v>10.922178821702094</v>
      </c>
      <c r="J1720" s="1">
        <f t="shared" si="1915"/>
        <v>23.382603773728682</v>
      </c>
      <c r="K1720" s="1">
        <f t="shared" si="1915"/>
        <v>42.392645398010757</v>
      </c>
      <c r="L1720" s="1">
        <f t="shared" ref="L1720:O1720" si="1928">L29</f>
        <v>72.244710048281902</v>
      </c>
      <c r="M1720" s="1">
        <f t="shared" si="1928"/>
        <v>97.933063416743892</v>
      </c>
      <c r="N1720" s="1">
        <f t="shared" si="1928"/>
        <v>96.442402079144003</v>
      </c>
      <c r="O1720" s="1">
        <f t="shared" si="1928"/>
        <v>97.686761848281591</v>
      </c>
      <c r="P1720" s="1">
        <f t="shared" si="1917"/>
        <v>98.739618768671818</v>
      </c>
      <c r="Q1720" s="1">
        <f t="shared" si="1917"/>
        <v>100.2994911579637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1.8135546738321846</v>
      </c>
      <c r="G1721" s="1">
        <f t="shared" si="1915"/>
        <v>1.8123736095584122</v>
      </c>
      <c r="H1721" s="1">
        <f t="shared" si="1915"/>
        <v>3.2005637588381415</v>
      </c>
      <c r="I1721" s="1">
        <f t="shared" si="1915"/>
        <v>3.2341150087320933</v>
      </c>
      <c r="J1721" s="1">
        <f t="shared" si="1915"/>
        <v>3.2496127025105004</v>
      </c>
      <c r="K1721" s="1">
        <f t="shared" si="1915"/>
        <v>3.2444822004434428</v>
      </c>
      <c r="L1721" s="1">
        <f t="shared" ref="L1721:O1721" si="1929">L30</f>
        <v>3.2475377108835772</v>
      </c>
      <c r="M1721" s="1">
        <f t="shared" si="1929"/>
        <v>1.5095491024823104</v>
      </c>
      <c r="N1721" s="1">
        <f t="shared" si="1929"/>
        <v>-6.377479491845861E-2</v>
      </c>
      <c r="O1721" s="1">
        <f t="shared" si="1929"/>
        <v>0.42576814814610486</v>
      </c>
      <c r="P1721" s="1">
        <f t="shared" si="1917"/>
        <v>-4.7885496364315827E-2</v>
      </c>
      <c r="Q1721" s="1">
        <f t="shared" si="1917"/>
        <v>-2.6520359232392821E-2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4.321676009710683</v>
      </c>
      <c r="G1722" s="1">
        <f t="shared" si="1915"/>
        <v>4.3224850790326652</v>
      </c>
      <c r="H1722" s="1">
        <f t="shared" si="1915"/>
        <v>2.9348292469666553</v>
      </c>
      <c r="I1722" s="1">
        <f t="shared" si="1915"/>
        <v>2.3801313043016883</v>
      </c>
      <c r="J1722" s="1">
        <f t="shared" si="1915"/>
        <v>1.6008855908600659</v>
      </c>
      <c r="K1722" s="1">
        <f t="shared" si="1915"/>
        <v>0.51697627952829295</v>
      </c>
      <c r="L1722" s="1">
        <f t="shared" ref="L1722:O1722" si="1930">L31</f>
        <v>0.31104830473127248</v>
      </c>
      <c r="M1722" s="1">
        <f t="shared" si="1930"/>
        <v>0.85899078782706106</v>
      </c>
      <c r="N1722" s="1">
        <f t="shared" si="1930"/>
        <v>1.1233883074735451</v>
      </c>
      <c r="O1722" s="1">
        <f t="shared" si="1930"/>
        <v>0.98507642200171286</v>
      </c>
      <c r="P1722" s="1">
        <f t="shared" si="1917"/>
        <v>0.94683249004834502</v>
      </c>
      <c r="Q1722" s="1">
        <f t="shared" si="1917"/>
        <v>0.92234379015510604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6.1355556429524878</v>
      </c>
      <c r="G1723" s="1">
        <f t="shared" si="1931"/>
        <v>6.1351378998606449</v>
      </c>
      <c r="H1723" s="1">
        <f t="shared" si="1931"/>
        <v>6.1355675381667734</v>
      </c>
      <c r="I1723" s="1">
        <f t="shared" si="1931"/>
        <v>10.922178821702094</v>
      </c>
      <c r="J1723" s="1">
        <f t="shared" si="1931"/>
        <v>10.142933108260472</v>
      </c>
      <c r="K1723" s="1">
        <f t="shared" si="1931"/>
        <v>22.293563960329852</v>
      </c>
      <c r="L1723" s="1">
        <f t="shared" ref="L1723:O1723" si="1932">L33</f>
        <v>42.18977293365387</v>
      </c>
      <c r="M1723" s="1">
        <f t="shared" si="1932"/>
        <v>71.054663922976431</v>
      </c>
      <c r="N1723" s="1">
        <f t="shared" si="1932"/>
        <v>96.442402079144003</v>
      </c>
      <c r="O1723" s="1">
        <f t="shared" si="1932"/>
        <v>96.975368096582343</v>
      </c>
      <c r="P1723" s="1">
        <f t="shared" ref="P1723:Q1725" si="1933">P33</f>
        <v>97.17486427181781</v>
      </c>
      <c r="Q1723" s="1">
        <f t="shared" si="1933"/>
        <v>98.736495205910501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1.8135546738321846</v>
      </c>
      <c r="G1724" s="1">
        <f t="shared" si="1931"/>
        <v>1.8123736095584122</v>
      </c>
      <c r="H1724" s="1">
        <f t="shared" si="1931"/>
        <v>3.2005637588381415</v>
      </c>
      <c r="I1724" s="1">
        <f t="shared" si="1931"/>
        <v>3.2341150087320933</v>
      </c>
      <c r="J1724" s="1">
        <f t="shared" si="1931"/>
        <v>3.2341150087320933</v>
      </c>
      <c r="K1724" s="1">
        <f t="shared" si="1931"/>
        <v>3.2444822004434428</v>
      </c>
      <c r="L1724" s="1">
        <f t="shared" ref="L1724:O1724" si="1934">L34</f>
        <v>3.2475377108835772</v>
      </c>
      <c r="M1724" s="1">
        <f t="shared" si="1934"/>
        <v>1.5095491024823104</v>
      </c>
      <c r="N1724" s="1">
        <f t="shared" si="1934"/>
        <v>-6.377479491845861E-2</v>
      </c>
      <c r="O1724" s="1">
        <f t="shared" si="1934"/>
        <v>0.42576814814610486</v>
      </c>
      <c r="P1724" s="1">
        <f t="shared" si="1933"/>
        <v>-4.7885496364315827E-2</v>
      </c>
      <c r="Q1724" s="1">
        <f t="shared" si="1933"/>
        <v>-2.6520359232392821E-2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4.321676009710683</v>
      </c>
      <c r="G1725" s="1">
        <f t="shared" si="1931"/>
        <v>4.3224850790326652</v>
      </c>
      <c r="H1725" s="1">
        <f t="shared" si="1931"/>
        <v>2.9348292469666553</v>
      </c>
      <c r="I1725" s="1">
        <f t="shared" si="1931"/>
        <v>2.3801313043016883</v>
      </c>
      <c r="J1725" s="1">
        <f t="shared" si="1931"/>
        <v>1.6008855908600659</v>
      </c>
      <c r="K1725" s="1">
        <f t="shared" si="1931"/>
        <v>0.51697627952829295</v>
      </c>
      <c r="L1725" s="1">
        <f t="shared" ref="L1725:O1725" si="1935">L35</f>
        <v>0.31104830473127248</v>
      </c>
      <c r="M1725" s="1">
        <f t="shared" si="1935"/>
        <v>0.85899078782706106</v>
      </c>
      <c r="N1725" s="1">
        <f t="shared" si="1935"/>
        <v>1.1233883074735451</v>
      </c>
      <c r="O1725" s="1">
        <f t="shared" si="1935"/>
        <v>0.98507642200171286</v>
      </c>
      <c r="P1725" s="1">
        <f t="shared" si="1933"/>
        <v>0.94683249004834502</v>
      </c>
      <c r="Q1725" s="1">
        <f t="shared" si="1933"/>
        <v>0.92234379015510604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13.239670665468211</v>
      </c>
      <c r="K1726" s="1">
        <f t="shared" si="1936"/>
        <v>20.099081437680905</v>
      </c>
      <c r="L1726" s="1">
        <f t="shared" ref="L1726:O1726" si="1937">L37</f>
        <v>30.054937114628032</v>
      </c>
      <c r="M1726" s="1">
        <f t="shared" si="1937"/>
        <v>26.878399493767475</v>
      </c>
      <c r="N1726" s="1">
        <f t="shared" si="1937"/>
        <v>0</v>
      </c>
      <c r="O1726" s="1">
        <f t="shared" si="1937"/>
        <v>0.7113937516992479</v>
      </c>
      <c r="P1726" s="1">
        <f t="shared" ref="P1726:Q1739" si="1938">P37</f>
        <v>1.5647544968540075</v>
      </c>
      <c r="Q1726" s="1">
        <f t="shared" si="1938"/>
        <v>1.5629959520531997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1.549769377840704E-2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13.224172971689804</v>
      </c>
      <c r="K1729" s="1">
        <f t="shared" si="1936"/>
        <v>20.099081437680905</v>
      </c>
      <c r="L1729" s="1">
        <f t="shared" ref="L1729:O1729" si="1941">L40</f>
        <v>30.054937114628032</v>
      </c>
      <c r="M1729" s="1">
        <f t="shared" si="1941"/>
        <v>26.878399493767475</v>
      </c>
      <c r="N1729" s="1">
        <f t="shared" si="1941"/>
        <v>0</v>
      </c>
      <c r="O1729" s="1">
        <f t="shared" si="1941"/>
        <v>0.7113937516992479</v>
      </c>
      <c r="P1729" s="1">
        <f t="shared" si="1938"/>
        <v>1.5647544968540075</v>
      </c>
      <c r="Q1729" s="1">
        <f t="shared" si="1938"/>
        <v>1.5629959520531997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117.47397391851467</v>
      </c>
      <c r="G1730" s="1">
        <f t="shared" si="1936"/>
        <v>106.72046721707794</v>
      </c>
      <c r="H1730" s="1">
        <f t="shared" si="1936"/>
        <v>113.12348935571053</v>
      </c>
      <c r="I1730" s="1">
        <f t="shared" si="1936"/>
        <v>104.36003881526551</v>
      </c>
      <c r="J1730" s="1">
        <f t="shared" si="1936"/>
        <v>85.698536388789464</v>
      </c>
      <c r="K1730" s="1">
        <f t="shared" si="1936"/>
        <v>56.18625358420995</v>
      </c>
      <c r="L1730" s="1">
        <f t="shared" ref="L1730:O1730" si="1942">L41</f>
        <v>26.139787914684483</v>
      </c>
      <c r="M1730" s="1">
        <f t="shared" si="1942"/>
        <v>2.0757971862229461</v>
      </c>
      <c r="N1730" s="1">
        <f t="shared" si="1942"/>
        <v>3.5664529167376107</v>
      </c>
      <c r="O1730" s="1">
        <f t="shared" si="1942"/>
        <v>3.3778451828370533</v>
      </c>
      <c r="P1730" s="1">
        <f t="shared" si="1938"/>
        <v>4.0331045250581372</v>
      </c>
      <c r="Q1730" s="1">
        <f t="shared" si="1938"/>
        <v>4.1655973982972245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117.47397391851467</v>
      </c>
      <c r="G1731" s="1">
        <f t="shared" si="1936"/>
        <v>106.72002355584449</v>
      </c>
      <c r="H1731" s="1">
        <f t="shared" si="1936"/>
        <v>113.12347320638162</v>
      </c>
      <c r="I1731" s="1">
        <f t="shared" si="1936"/>
        <v>101.77563943758871</v>
      </c>
      <c r="J1731" s="1">
        <f t="shared" si="1936"/>
        <v>82.69653338781373</v>
      </c>
      <c r="K1731" s="1">
        <f t="shared" si="1936"/>
        <v>53.809679015228134</v>
      </c>
      <c r="L1731" s="1">
        <f t="shared" ref="L1731:O1731" si="1943">L42</f>
        <v>23.5639232614874</v>
      </c>
      <c r="M1731" s="1">
        <f t="shared" si="1943"/>
        <v>1.5705169822615E-4</v>
      </c>
      <c r="N1731" s="1">
        <f t="shared" si="1943"/>
        <v>2.2049281188080402E-4</v>
      </c>
      <c r="O1731" s="1">
        <f t="shared" si="1943"/>
        <v>2.5003372668727598E-4</v>
      </c>
      <c r="P1731" s="1">
        <f t="shared" si="1938"/>
        <v>2.6755520238175745E-4</v>
      </c>
      <c r="Q1731" s="1">
        <f t="shared" si="1938"/>
        <v>3.9912578657369931E-4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117.47397391851467</v>
      </c>
      <c r="G1732" s="1">
        <f t="shared" si="1936"/>
        <v>106.72002355584449</v>
      </c>
      <c r="H1732" s="1">
        <f t="shared" si="1936"/>
        <v>113.12347320638162</v>
      </c>
      <c r="I1732" s="1">
        <f t="shared" si="1936"/>
        <v>101.76908792388359</v>
      </c>
      <c r="J1732" s="1">
        <f t="shared" si="1936"/>
        <v>82.682986771719939</v>
      </c>
      <c r="K1732" s="1">
        <f t="shared" si="1936"/>
        <v>53.794420113594207</v>
      </c>
      <c r="L1732" s="1">
        <f t="shared" ref="L1732:O1732" si="1944">L43</f>
        <v>23.549645796757755</v>
      </c>
      <c r="M1732" s="1">
        <f t="shared" si="1944"/>
        <v>3.4787939986057874E-5</v>
      </c>
      <c r="N1732" s="1">
        <f t="shared" si="1944"/>
        <v>4.7793720084531717E-5</v>
      </c>
      <c r="O1732" s="1">
        <f t="shared" si="1944"/>
        <v>5.1374883145198966E-5</v>
      </c>
      <c r="P1732" s="1">
        <f t="shared" si="1938"/>
        <v>5.4935255091890999E-5</v>
      </c>
      <c r="Q1732" s="1">
        <f t="shared" si="1938"/>
        <v>8.4389032683896315E-5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6.551513705114872E-3</v>
      </c>
      <c r="J1733" s="1">
        <f t="shared" si="1936"/>
        <v>1.3546616093797986E-2</v>
      </c>
      <c r="K1733" s="1">
        <f t="shared" si="1936"/>
        <v>1.5258901633926215E-2</v>
      </c>
      <c r="L1733" s="1">
        <f t="shared" ref="L1733:O1733" si="1945">L44</f>
        <v>1.4277464729646319E-2</v>
      </c>
      <c r="M1733" s="1">
        <f t="shared" si="1945"/>
        <v>1.2226375824009214E-4</v>
      </c>
      <c r="N1733" s="1">
        <f t="shared" si="1945"/>
        <v>1.7269909179627231E-4</v>
      </c>
      <c r="O1733" s="1">
        <f t="shared" si="1945"/>
        <v>1.98658843542077E-4</v>
      </c>
      <c r="P1733" s="1">
        <f t="shared" si="1938"/>
        <v>2.1261994728986647E-4</v>
      </c>
      <c r="Q1733" s="1">
        <f t="shared" si="1938"/>
        <v>3.1473675388980299E-4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4.4366123344640536E-4</v>
      </c>
      <c r="H1734" s="1">
        <f t="shared" si="1936"/>
        <v>1.6149328920153623E-5</v>
      </c>
      <c r="I1734" s="1">
        <f t="shared" si="1936"/>
        <v>2.5843993776767973</v>
      </c>
      <c r="J1734" s="1">
        <f t="shared" si="1936"/>
        <v>3.0020030009757361</v>
      </c>
      <c r="K1734" s="1">
        <f t="shared" si="1936"/>
        <v>2.3765745689818192</v>
      </c>
      <c r="L1734" s="1">
        <f t="shared" ref="L1734:O1734" si="1946">L45</f>
        <v>2.5758646531970819</v>
      </c>
      <c r="M1734" s="1">
        <f t="shared" si="1946"/>
        <v>2.0756401345247197</v>
      </c>
      <c r="N1734" s="1">
        <f t="shared" si="1946"/>
        <v>3.5662324239257299</v>
      </c>
      <c r="O1734" s="1">
        <f t="shared" si="1946"/>
        <v>3.3775951491103662</v>
      </c>
      <c r="P1734" s="1">
        <f t="shared" si="1938"/>
        <v>4.0328369698557553</v>
      </c>
      <c r="Q1734" s="1">
        <f t="shared" si="1938"/>
        <v>4.1651982725106507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4.4366123344640536E-4</v>
      </c>
      <c r="H1735" s="1">
        <f t="shared" si="1936"/>
        <v>1.6149328920153623E-5</v>
      </c>
      <c r="I1735" s="1">
        <f t="shared" si="1936"/>
        <v>2.5843993776767973</v>
      </c>
      <c r="J1735" s="1">
        <f t="shared" si="1936"/>
        <v>2.5843993776767973</v>
      </c>
      <c r="K1735" s="1">
        <f t="shared" si="1936"/>
        <v>2.3765745689818192</v>
      </c>
      <c r="L1735" s="1">
        <f t="shared" ref="L1735:O1735" si="1947">L46</f>
        <v>2.5758646531970819</v>
      </c>
      <c r="M1735" s="1">
        <f t="shared" si="1947"/>
        <v>2.0756401345247197</v>
      </c>
      <c r="N1735" s="1">
        <f t="shared" si="1947"/>
        <v>3.0020030009757361</v>
      </c>
      <c r="O1735" s="1">
        <f t="shared" si="1947"/>
        <v>3.3775951491103662</v>
      </c>
      <c r="P1735" s="1">
        <f t="shared" si="1938"/>
        <v>3.5662324239257299</v>
      </c>
      <c r="Q1735" s="1">
        <f t="shared" si="1938"/>
        <v>4.0328369698557553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4.4366123344640536E-4</v>
      </c>
      <c r="H1736" s="1">
        <f t="shared" si="1936"/>
        <v>1.6149328920153623E-5</v>
      </c>
      <c r="I1736" s="1">
        <f t="shared" si="1936"/>
        <v>2.5843993776767973</v>
      </c>
      <c r="J1736" s="1">
        <f t="shared" si="1936"/>
        <v>2.5843993776767973</v>
      </c>
      <c r="K1736" s="1">
        <f t="shared" si="1936"/>
        <v>2.3765745689818192</v>
      </c>
      <c r="L1736" s="1">
        <f t="shared" ref="L1736:O1736" si="1948">L47</f>
        <v>2.5758646531970819</v>
      </c>
      <c r="M1736" s="1">
        <f t="shared" si="1948"/>
        <v>2.0756401345247197</v>
      </c>
      <c r="N1736" s="1">
        <f t="shared" si="1948"/>
        <v>3.0020030009757361</v>
      </c>
      <c r="O1736" s="1">
        <f t="shared" si="1948"/>
        <v>3.3775951491103662</v>
      </c>
      <c r="P1736" s="1">
        <f t="shared" si="1938"/>
        <v>3.5662324239257299</v>
      </c>
      <c r="Q1736" s="1">
        <f t="shared" si="1938"/>
        <v>4.0328369698557553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0.41760362329893885</v>
      </c>
      <c r="K1737" s="1">
        <f t="shared" si="1936"/>
        <v>0</v>
      </c>
      <c r="L1737" s="1">
        <f t="shared" ref="L1737:O1737" si="1949">L48</f>
        <v>0</v>
      </c>
      <c r="M1737" s="1">
        <f t="shared" si="1949"/>
        <v>0</v>
      </c>
      <c r="N1737" s="1">
        <f t="shared" si="1949"/>
        <v>0.56422942294999379</v>
      </c>
      <c r="O1737" s="1">
        <f t="shared" si="1949"/>
        <v>0</v>
      </c>
      <c r="P1737" s="1">
        <f t="shared" si="1938"/>
        <v>0.46660454593002543</v>
      </c>
      <c r="Q1737" s="1">
        <f t="shared" si="1938"/>
        <v>0.13236130265489532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0.41760362329893885</v>
      </c>
      <c r="K1738" s="1">
        <f t="shared" si="1936"/>
        <v>0</v>
      </c>
      <c r="L1738" s="1">
        <f t="shared" ref="L1738:O1738" si="1950">L49</f>
        <v>0</v>
      </c>
      <c r="M1738" s="1">
        <f t="shared" si="1950"/>
        <v>0</v>
      </c>
      <c r="N1738" s="1">
        <f t="shared" si="1950"/>
        <v>0.56422942294999379</v>
      </c>
      <c r="O1738" s="1">
        <f t="shared" si="1950"/>
        <v>0</v>
      </c>
      <c r="P1738" s="1">
        <f t="shared" si="1938"/>
        <v>0.46660454593002543</v>
      </c>
      <c r="Q1738" s="1">
        <f t="shared" si="1938"/>
        <v>0.13236130265489532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250.94842139755244</v>
      </c>
      <c r="G1739" s="1">
        <f t="shared" si="1936"/>
        <v>254.39188816349173</v>
      </c>
      <c r="H1739" s="1">
        <f t="shared" si="1936"/>
        <v>224.17548168614204</v>
      </c>
      <c r="I1739" s="1">
        <f t="shared" si="1936"/>
        <v>221.45059109257352</v>
      </c>
      <c r="J1739" s="1">
        <f t="shared" si="1936"/>
        <v>173.36427652791025</v>
      </c>
      <c r="K1739" s="1">
        <f t="shared" si="1936"/>
        <v>99.978312435155374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12.512095558392371</v>
      </c>
      <c r="O1739" s="1">
        <f t="shared" si="1951"/>
        <v>28.910563614077724</v>
      </c>
      <c r="P1739" s="1">
        <f t="shared" si="1938"/>
        <v>43.557081987105079</v>
      </c>
      <c r="Q1739" s="1">
        <f t="shared" si="1938"/>
        <v>44.273806040749726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-20.009999961806017</v>
      </c>
      <c r="G1740" s="1">
        <f t="shared" ref="G1740:K1740" si="1952">-G58+G51</f>
        <v>14.761603260314452</v>
      </c>
      <c r="H1740" s="1">
        <f t="shared" si="1952"/>
        <v>-3.8051924266850321</v>
      </c>
      <c r="I1740" s="1">
        <f t="shared" si="1952"/>
        <v>-1.9999945845066662</v>
      </c>
      <c r="J1740" s="1">
        <f t="shared" si="1952"/>
        <v>-1.9999760283976045</v>
      </c>
      <c r="K1740" s="1">
        <f t="shared" si="1952"/>
        <v>-1.9999928980528523</v>
      </c>
      <c r="L1740" s="1">
        <f t="shared" ref="L1740:O1740" si="1953">-L58+L51</f>
        <v>2.5429936694794364</v>
      </c>
      <c r="M1740" s="1">
        <f t="shared" si="1953"/>
        <v>-1.9999896628514193</v>
      </c>
      <c r="N1740" s="1">
        <f t="shared" si="1953"/>
        <v>-1.9999919145040863</v>
      </c>
      <c r="O1740" s="1">
        <f t="shared" si="1953"/>
        <v>-1.9999915734264277</v>
      </c>
      <c r="P1740" s="1">
        <f>-P58+P51</f>
        <v>-1.9999918391661637</v>
      </c>
      <c r="Q1740" s="1">
        <f>-Q58+Q51</f>
        <v>-1.9999900134549122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0.18650378133934986</v>
      </c>
      <c r="L1741" s="1">
        <f t="shared" ref="L1741:O1741" si="1955">L56</f>
        <v>0.41589778060644822</v>
      </c>
      <c r="M1741" s="1">
        <f t="shared" si="1955"/>
        <v>3.9074235213872419E-5</v>
      </c>
      <c r="N1741" s="1">
        <f t="shared" si="1955"/>
        <v>4.3993070614215454E-5</v>
      </c>
      <c r="O1741" s="1">
        <f t="shared" si="1955"/>
        <v>5.0943413035465771E-5</v>
      </c>
      <c r="P1741" s="1">
        <f>P56</f>
        <v>5.4233490014779581E-5</v>
      </c>
      <c r="Q1741" s="1">
        <f>Q56</f>
        <v>8.1209674235749901E-5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46.333855216210253</v>
      </c>
      <c r="G1742" s="1">
        <f t="shared" si="1956"/>
        <v>50.481248654271596</v>
      </c>
      <c r="H1742" s="1">
        <f t="shared" si="1956"/>
        <v>50.481285074641775</v>
      </c>
      <c r="I1742" s="1">
        <f t="shared" si="1956"/>
        <v>50.483995733747349</v>
      </c>
      <c r="J1742" s="1">
        <f t="shared" si="1956"/>
        <v>50.484647123066615</v>
      </c>
      <c r="K1742" s="1">
        <f t="shared" si="1956"/>
        <v>53.859971019459984</v>
      </c>
      <c r="L1742" s="1">
        <f t="shared" ref="L1742:O1742" si="1957">L3</f>
        <v>66.655782328742873</v>
      </c>
      <c r="M1742" s="1">
        <f t="shared" si="1957"/>
        <v>68.101942747034471</v>
      </c>
      <c r="N1742" s="1">
        <f t="shared" si="1957"/>
        <v>68.101876346235443</v>
      </c>
      <c r="O1742" s="1">
        <f t="shared" si="1957"/>
        <v>68.101855851586819</v>
      </c>
      <c r="P1742" s="1">
        <f t="shared" ref="P1742:Q1758" si="1958">P3</f>
        <v>68.101868786780159</v>
      </c>
      <c r="Q1742" s="1">
        <f t="shared" si="1958"/>
        <v>68.101866062489663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11.111898682627375</v>
      </c>
      <c r="G1743" s="1">
        <f t="shared" si="1956"/>
        <v>11.952901004249336</v>
      </c>
      <c r="H1743" s="1">
        <f t="shared" si="1956"/>
        <v>13.357210425144203</v>
      </c>
      <c r="I1743" s="1">
        <f t="shared" si="1956"/>
        <v>15.656177191149281</v>
      </c>
      <c r="J1743" s="1">
        <f t="shared" si="1956"/>
        <v>16.424581428285801</v>
      </c>
      <c r="K1743" s="1">
        <f t="shared" si="1956"/>
        <v>17.113666765927537</v>
      </c>
      <c r="L1743" s="1">
        <f t="shared" ref="L1743:O1743" si="1959">L4</f>
        <v>17.771671841468521</v>
      </c>
      <c r="M1743" s="1">
        <f t="shared" si="1959"/>
        <v>18.429692865282473</v>
      </c>
      <c r="N1743" s="1">
        <f t="shared" si="1959"/>
        <v>18.341190518158399</v>
      </c>
      <c r="O1743" s="1">
        <f t="shared" si="1959"/>
        <v>18.252673740716077</v>
      </c>
      <c r="P1743" s="1">
        <f t="shared" si="1958"/>
        <v>18.164184540890684</v>
      </c>
      <c r="Q1743" s="1">
        <f t="shared" si="1958"/>
        <v>18.075692807287663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7.5116917036523096</v>
      </c>
      <c r="G1744" s="1">
        <f t="shared" si="1956"/>
        <v>7.5431586552655077</v>
      </c>
      <c r="H1744" s="1">
        <f t="shared" si="1956"/>
        <v>7.5903634214560611</v>
      </c>
      <c r="I1744" s="1">
        <f t="shared" si="1956"/>
        <v>7.6690456819578356</v>
      </c>
      <c r="J1744" s="1">
        <f t="shared" si="1956"/>
        <v>7.6690385357244519</v>
      </c>
      <c r="K1744" s="1">
        <f t="shared" si="1956"/>
        <v>7.6690522389345022</v>
      </c>
      <c r="L1744" s="1">
        <f t="shared" ref="L1744:O1744" si="1960">L5</f>
        <v>7.6690446447527947</v>
      </c>
      <c r="M1744" s="1">
        <f t="shared" si="1960"/>
        <v>7.6690559382967693</v>
      </c>
      <c r="N1744" s="1">
        <f t="shared" si="1960"/>
        <v>7.6690493291745163</v>
      </c>
      <c r="O1744" s="1">
        <f t="shared" si="1960"/>
        <v>7.6690341735627037</v>
      </c>
      <c r="P1744" s="1">
        <f t="shared" si="1958"/>
        <v>7.6690423126658942</v>
      </c>
      <c r="Q1744" s="1">
        <f t="shared" si="1958"/>
        <v>7.6690491898980655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3.1682654323877797</v>
      </c>
      <c r="G1745" s="1">
        <f t="shared" si="1956"/>
        <v>3.4956878657003427</v>
      </c>
      <c r="H1745" s="1">
        <f t="shared" si="1956"/>
        <v>3.986827832390436</v>
      </c>
      <c r="I1745" s="1">
        <f t="shared" si="1956"/>
        <v>4.8054026519584321</v>
      </c>
      <c r="J1745" s="1">
        <f t="shared" si="1956"/>
        <v>4.8053940513729749</v>
      </c>
      <c r="K1745" s="1">
        <f t="shared" si="1956"/>
        <v>4.8054100955004095</v>
      </c>
      <c r="L1745" s="1">
        <f t="shared" ref="L1745:O1745" si="1961">L6</f>
        <v>4.8054030643422703</v>
      </c>
      <c r="M1745" s="1">
        <f t="shared" si="1961"/>
        <v>4.8054131469252761</v>
      </c>
      <c r="N1745" s="1">
        <f t="shared" si="1961"/>
        <v>4.8054075755137058</v>
      </c>
      <c r="O1745" s="1">
        <f t="shared" si="1961"/>
        <v>4.8053926127465525</v>
      </c>
      <c r="P1745" s="1">
        <f t="shared" si="1958"/>
        <v>4.8053998023953568</v>
      </c>
      <c r="Q1745" s="1">
        <f t="shared" si="1958"/>
        <v>4.80540844643446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24.541999397542789</v>
      </c>
      <c r="G1746" s="1">
        <f t="shared" si="1956"/>
        <v>27.489501129056414</v>
      </c>
      <c r="H1746" s="1">
        <f t="shared" si="1956"/>
        <v>25.546883395651079</v>
      </c>
      <c r="I1746" s="1">
        <f t="shared" si="1956"/>
        <v>22.353370208681806</v>
      </c>
      <c r="J1746" s="1">
        <f t="shared" si="1956"/>
        <v>21.585633107683389</v>
      </c>
      <c r="K1746" s="1">
        <f t="shared" si="1956"/>
        <v>24.271841919097536</v>
      </c>
      <c r="L1746" s="1">
        <f t="shared" ref="L1746:O1746" si="1962">L7</f>
        <v>36.409662778179282</v>
      </c>
      <c r="M1746" s="1">
        <f t="shared" si="1962"/>
        <v>37.197780796529955</v>
      </c>
      <c r="N1746" s="1">
        <f t="shared" si="1962"/>
        <v>37.286228923388819</v>
      </c>
      <c r="O1746" s="1">
        <f t="shared" si="1962"/>
        <v>37.374755324561484</v>
      </c>
      <c r="P1746" s="1">
        <f t="shared" si="1958"/>
        <v>37.463242130828228</v>
      </c>
      <c r="Q1746" s="1">
        <f t="shared" si="1958"/>
        <v>37.551715618869473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70.032588553034856</v>
      </c>
      <c r="G1747" s="1">
        <f t="shared" si="1956"/>
        <v>70.328391609499704</v>
      </c>
      <c r="H1747" s="1">
        <f t="shared" si="1956"/>
        <v>70.087004906796352</v>
      </c>
      <c r="I1747" s="1">
        <f t="shared" si="1956"/>
        <v>69.14101762261069</v>
      </c>
      <c r="J1747" s="1">
        <f t="shared" si="1956"/>
        <v>69.040929015454523</v>
      </c>
      <c r="K1747" s="1">
        <f t="shared" si="1956"/>
        <v>78.226689497735492</v>
      </c>
      <c r="L1747" s="1">
        <f t="shared" ref="L1747:O1747" si="1963">L8</f>
        <v>80.556325774403604</v>
      </c>
      <c r="M1747" s="1">
        <f t="shared" si="1963"/>
        <v>83.828056527031578</v>
      </c>
      <c r="N1747" s="1">
        <f t="shared" si="1963"/>
        <v>81.468498972780765</v>
      </c>
      <c r="O1747" s="1">
        <f t="shared" si="1963"/>
        <v>81.540663856607608</v>
      </c>
      <c r="P1747" s="1">
        <f t="shared" si="1958"/>
        <v>81.519882104889803</v>
      </c>
      <c r="Q1747" s="1">
        <f t="shared" si="1958"/>
        <v>81.599626647236676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35.931813726029468</v>
      </c>
      <c r="G1748" s="1">
        <f t="shared" si="1956"/>
        <v>36.227672804742163</v>
      </c>
      <c r="H1748" s="1">
        <f t="shared" si="1956"/>
        <v>35.984167483989722</v>
      </c>
      <c r="I1748" s="1">
        <f t="shared" si="1956"/>
        <v>35.039995854475677</v>
      </c>
      <c r="J1748" s="1">
        <f t="shared" si="1956"/>
        <v>34.93763809596485</v>
      </c>
      <c r="K1748" s="1">
        <f t="shared" si="1956"/>
        <v>37.252276716045138</v>
      </c>
      <c r="L1748" s="1">
        <f t="shared" ref="L1748:O1748" si="1964">L9</f>
        <v>37.69663836829799</v>
      </c>
      <c r="M1748" s="1">
        <f t="shared" si="1964"/>
        <v>39.221664398969395</v>
      </c>
      <c r="N1748" s="1">
        <f t="shared" si="1964"/>
        <v>36.862050143188306</v>
      </c>
      <c r="O1748" s="1">
        <f t="shared" si="1964"/>
        <v>36.269117443479274</v>
      </c>
      <c r="P1748" s="1">
        <f t="shared" si="1958"/>
        <v>36.24816205215906</v>
      </c>
      <c r="Q1748" s="1">
        <f t="shared" si="1958"/>
        <v>36.285361247444072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34.100774827005381</v>
      </c>
      <c r="G1749" s="1">
        <f t="shared" si="1956"/>
        <v>34.100718804757541</v>
      </c>
      <c r="H1749" s="1">
        <f t="shared" si="1956"/>
        <v>34.10283742280663</v>
      </c>
      <c r="I1749" s="1">
        <f t="shared" si="1956"/>
        <v>34.101021768135006</v>
      </c>
      <c r="J1749" s="1">
        <f t="shared" si="1956"/>
        <v>34.103290919489673</v>
      </c>
      <c r="K1749" s="1">
        <f t="shared" si="1956"/>
        <v>40.974412781690354</v>
      </c>
      <c r="L1749" s="1">
        <f t="shared" ref="L1749:O1749" si="1965">L10</f>
        <v>42.859687406105607</v>
      </c>
      <c r="M1749" s="1">
        <f t="shared" si="1965"/>
        <v>44.606392128062176</v>
      </c>
      <c r="N1749" s="1">
        <f t="shared" si="1965"/>
        <v>44.606448829592459</v>
      </c>
      <c r="O1749" s="1">
        <f t="shared" si="1965"/>
        <v>45.271546413128341</v>
      </c>
      <c r="P1749" s="1">
        <f t="shared" si="1958"/>
        <v>45.271720052730743</v>
      </c>
      <c r="Q1749" s="1">
        <f t="shared" si="1958"/>
        <v>45.31426539979261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3.798153742002917</v>
      </c>
      <c r="G1750" s="1">
        <f t="shared" si="1956"/>
        <v>11.252294902489322</v>
      </c>
      <c r="H1750" s="1">
        <f t="shared" si="1956"/>
        <v>12.540386299556367</v>
      </c>
      <c r="I1750" s="1">
        <f t="shared" si="1956"/>
        <v>12.540468697315587</v>
      </c>
      <c r="J1750" s="1">
        <f t="shared" si="1956"/>
        <v>12.540483539021086</v>
      </c>
      <c r="K1750" s="1">
        <f t="shared" si="1956"/>
        <v>12.570500562088954</v>
      </c>
      <c r="L1750" s="1">
        <f t="shared" ref="L1750:O1750" si="1966">L11</f>
        <v>12.864967016680447</v>
      </c>
      <c r="M1750" s="1">
        <f t="shared" si="1966"/>
        <v>23.996155230108975</v>
      </c>
      <c r="N1750" s="1">
        <f t="shared" si="1966"/>
        <v>23.996163066606155</v>
      </c>
      <c r="O1750" s="1">
        <f t="shared" si="1966"/>
        <v>23.996180652337923</v>
      </c>
      <c r="P1750" s="1">
        <f t="shared" si="1958"/>
        <v>23.99620349725231</v>
      </c>
      <c r="Q1750" s="1">
        <f t="shared" si="1958"/>
        <v>23.996778115302057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149.43058010785987</v>
      </c>
      <c r="G1751" s="1">
        <f t="shared" si="1956"/>
        <v>125.62112254858636</v>
      </c>
      <c r="H1751" s="1">
        <f t="shared" si="1956"/>
        <v>136.81435821214112</v>
      </c>
      <c r="I1751" s="1">
        <f t="shared" si="1956"/>
        <v>151.90829495791024</v>
      </c>
      <c r="J1751" s="1">
        <f t="shared" si="1956"/>
        <v>152.84227969795242</v>
      </c>
      <c r="K1751" s="1">
        <f t="shared" si="1956"/>
        <v>155.24979067364143</v>
      </c>
      <c r="L1751" s="1">
        <f t="shared" ref="L1751:O1751" si="1967">L12</f>
        <v>157.29731134428019</v>
      </c>
      <c r="M1751" s="1">
        <f t="shared" si="1967"/>
        <v>159.54690633928249</v>
      </c>
      <c r="N1751" s="1">
        <f t="shared" si="1967"/>
        <v>161.60706633123408</v>
      </c>
      <c r="O1751" s="1">
        <f t="shared" si="1967"/>
        <v>163.65775888448687</v>
      </c>
      <c r="P1751" s="1">
        <f t="shared" si="1958"/>
        <v>163.68926876776385</v>
      </c>
      <c r="Q1751" s="1">
        <f t="shared" si="1958"/>
        <v>165.20511572733653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66.745704970850426</v>
      </c>
      <c r="G1752" s="1">
        <f t="shared" si="1968"/>
        <v>49.798867383136994</v>
      </c>
      <c r="H1752" s="1">
        <f t="shared" si="1968"/>
        <v>68.876332823846596</v>
      </c>
      <c r="I1752" s="1">
        <f t="shared" si="1968"/>
        <v>67.474454627844807</v>
      </c>
      <c r="J1752" s="1">
        <f t="shared" si="1968"/>
        <v>69.602477341336552</v>
      </c>
      <c r="K1752" s="1">
        <f t="shared" si="1968"/>
        <v>72.183209978896159</v>
      </c>
      <c r="L1752" s="1">
        <f t="shared" ref="L1752:O1752" si="1969">L13</f>
        <v>74.384298164799574</v>
      </c>
      <c r="M1752" s="1">
        <f t="shared" si="1969"/>
        <v>74.836089972413589</v>
      </c>
      <c r="N1752" s="1">
        <f t="shared" si="1969"/>
        <v>74.83609254202166</v>
      </c>
      <c r="O1752" s="1">
        <f t="shared" si="1969"/>
        <v>74.836100615877214</v>
      </c>
      <c r="P1752" s="1">
        <f t="shared" si="1958"/>
        <v>74.836097082814604</v>
      </c>
      <c r="Q1752" s="1">
        <f t="shared" si="1958"/>
        <v>74.836090966038441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66.632450069366882</v>
      </c>
      <c r="G1753" s="1">
        <f t="shared" si="1968"/>
        <v>55.764142050832916</v>
      </c>
      <c r="H1753" s="1">
        <f t="shared" si="1968"/>
        <v>65.600285861368263</v>
      </c>
      <c r="I1753" s="1">
        <f t="shared" si="1968"/>
        <v>67.167948043085786</v>
      </c>
      <c r="J1753" s="1">
        <f t="shared" si="1968"/>
        <v>66.883780225073536</v>
      </c>
      <c r="K1753" s="1">
        <f t="shared" si="1968"/>
        <v>66.131609027394816</v>
      </c>
      <c r="L1753" s="1">
        <f t="shared" ref="L1753:O1753" si="1970">L14</f>
        <v>65.544877391849425</v>
      </c>
      <c r="M1753" s="1">
        <f t="shared" si="1970"/>
        <v>67.131577405689512</v>
      </c>
      <c r="N1753" s="1">
        <f t="shared" si="1970"/>
        <v>67.131579081609928</v>
      </c>
      <c r="O1753" s="1">
        <f t="shared" si="1970"/>
        <v>67.131576792383612</v>
      </c>
      <c r="P1753" s="1">
        <f t="shared" si="1958"/>
        <v>67.131588979042775</v>
      </c>
      <c r="Q1753" s="1">
        <f t="shared" si="1958"/>
        <v>67.131644983241046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16.052425067642556</v>
      </c>
      <c r="G1754" s="1">
        <f t="shared" si="1968"/>
        <v>20.058113114616454</v>
      </c>
      <c r="H1754" s="1">
        <f t="shared" si="1968"/>
        <v>2.3377395269262342</v>
      </c>
      <c r="I1754" s="1">
        <f t="shared" si="1968"/>
        <v>17.26589228697965</v>
      </c>
      <c r="J1754" s="1">
        <f t="shared" si="1968"/>
        <v>16.356022131542343</v>
      </c>
      <c r="K1754" s="1">
        <f t="shared" si="1968"/>
        <v>16.93497166735046</v>
      </c>
      <c r="L1754" s="1">
        <f t="shared" ref="L1754:O1754" si="1971">L15</f>
        <v>17.368135787631193</v>
      </c>
      <c r="M1754" s="1">
        <f t="shared" si="1971"/>
        <v>17.579238961179396</v>
      </c>
      <c r="N1754" s="1">
        <f t="shared" si="1971"/>
        <v>19.639394707602506</v>
      </c>
      <c r="O1754" s="1">
        <f t="shared" si="1971"/>
        <v>21.690081476226016</v>
      </c>
      <c r="P1754" s="1">
        <f t="shared" si="1958"/>
        <v>21.721582705906492</v>
      </c>
      <c r="Q1754" s="1">
        <f t="shared" si="1958"/>
        <v>23.237379778057051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12.556488544657197</v>
      </c>
      <c r="G1755" s="1">
        <f t="shared" si="1968"/>
        <v>16.522345191470695</v>
      </c>
      <c r="H1755" s="1">
        <f t="shared" si="1968"/>
        <v>32.094234857311761</v>
      </c>
      <c r="I1755" s="1">
        <f t="shared" si="1968"/>
        <v>50.099828401903359</v>
      </c>
      <c r="J1755" s="1">
        <f t="shared" si="1968"/>
        <v>84.60689275238353</v>
      </c>
      <c r="K1755" s="1">
        <f t="shared" si="1968"/>
        <v>133.15091283360437</v>
      </c>
      <c r="L1755" s="1">
        <f t="shared" ref="L1755:O1755" si="1972">L16</f>
        <v>161.36373540915915</v>
      </c>
      <c r="M1755" s="1">
        <f t="shared" si="1972"/>
        <v>177.52112605208373</v>
      </c>
      <c r="N1755" s="1">
        <f t="shared" si="1972"/>
        <v>180.00129612455569</v>
      </c>
      <c r="O1755" s="1">
        <f t="shared" si="1972"/>
        <v>180.00133956258335</v>
      </c>
      <c r="P1755" s="1">
        <f t="shared" si="1958"/>
        <v>180.00135421912876</v>
      </c>
      <c r="Q1755" s="1">
        <f t="shared" si="1958"/>
        <v>180.00297425970166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0.52412549046081947</v>
      </c>
      <c r="G1756" s="1">
        <f t="shared" si="1968"/>
        <v>0.54541737874319218</v>
      </c>
      <c r="H1756" s="1">
        <f t="shared" si="1968"/>
        <v>0.50328997715717727</v>
      </c>
      <c r="I1756" s="1">
        <f t="shared" si="1968"/>
        <v>2.0503526365198423</v>
      </c>
      <c r="J1756" s="1">
        <f t="shared" si="1968"/>
        <v>3.6359035549782988</v>
      </c>
      <c r="K1756" s="1">
        <f t="shared" si="1968"/>
        <v>4.6761906575883163</v>
      </c>
      <c r="L1756" s="1">
        <f t="shared" ref="L1756:O1756" si="1973">L17</f>
        <v>10.313542641013649</v>
      </c>
      <c r="M1756" s="1">
        <f t="shared" si="1973"/>
        <v>11.428386219638009</v>
      </c>
      <c r="N1756" s="1">
        <f t="shared" si="1973"/>
        <v>11.430640339986581</v>
      </c>
      <c r="O1756" s="1">
        <f t="shared" si="1973"/>
        <v>11.434683539795612</v>
      </c>
      <c r="P1756" s="1">
        <f t="shared" si="1958"/>
        <v>11.435160515952662</v>
      </c>
      <c r="Q1756" s="1">
        <f t="shared" si="1958"/>
        <v>11.43965172648954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18.873119153505002</v>
      </c>
      <c r="G1757" s="1">
        <f t="shared" si="1968"/>
        <v>22.218715829119354</v>
      </c>
      <c r="H1757" s="1">
        <f t="shared" si="1968"/>
        <v>26.851066550510197</v>
      </c>
      <c r="I1757" s="1">
        <f t="shared" si="1968"/>
        <v>39.414177680352509</v>
      </c>
      <c r="J1757" s="1">
        <f t="shared" si="1968"/>
        <v>59.289044336538907</v>
      </c>
      <c r="K1757" s="1">
        <f t="shared" si="1968"/>
        <v>75.505398747574276</v>
      </c>
      <c r="L1757" s="1">
        <f t="shared" ref="L1757:O1757" si="1974">L18</f>
        <v>82.287603586614807</v>
      </c>
      <c r="M1757" s="1">
        <f t="shared" si="1974"/>
        <v>93.024426431118272</v>
      </c>
      <c r="N1757" s="1">
        <f t="shared" si="1974"/>
        <v>94.925568671874785</v>
      </c>
      <c r="O1757" s="1">
        <f t="shared" si="1974"/>
        <v>97.071254105562801</v>
      </c>
      <c r="P1757" s="1">
        <f t="shared" si="1958"/>
        <v>95.955653420199909</v>
      </c>
      <c r="Q1757" s="1">
        <f t="shared" si="1958"/>
        <v>98.409796760932338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4.8659128485124201E-3</v>
      </c>
      <c r="L1758" s="1">
        <f t="shared" ref="L1758:O1758" si="1975">L19</f>
        <v>0.89204777545729819</v>
      </c>
      <c r="M1758" s="1">
        <f t="shared" si="1975"/>
        <v>1.4563782219562387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22.436659365209039</v>
      </c>
      <c r="G1759" s="3">
        <f t="shared" si="1976"/>
        <v>24.455467706347431</v>
      </c>
      <c r="H1759" s="3">
        <f t="shared" si="1976"/>
        <v>29.022881291073816</v>
      </c>
      <c r="I1759" s="3">
        <f t="shared" si="1976"/>
        <v>32.370397624126909</v>
      </c>
      <c r="J1759" s="3">
        <f t="shared" si="1976"/>
        <v>40.494639332171367</v>
      </c>
      <c r="K1759" s="3">
        <f t="shared" si="1976"/>
        <v>50.758179875900773</v>
      </c>
      <c r="L1759" s="3">
        <f t="shared" ref="L1759:O1759" si="1977">SUM(L1760,L1762,L1766,L1770,L1786,L1793,L1801,L1803,L1811,L1815,L1809)</f>
        <v>57.515187399674652</v>
      </c>
      <c r="M1759" s="3">
        <f t="shared" si="1977"/>
        <v>62.435925325810615</v>
      </c>
      <c r="N1759" s="3">
        <f t="shared" si="1977"/>
        <v>63.532417497550469</v>
      </c>
      <c r="O1759" s="3">
        <f t="shared" si="1977"/>
        <v>64.974278635772549</v>
      </c>
      <c r="P1759" s="3">
        <f>SUM(P1760,P1762,P1766,P1770,P1786,P1793,P1801,P1803,P1811,P1815,P1809)</f>
        <v>64.917246952620985</v>
      </c>
      <c r="Q1759" s="3">
        <f>SUM(Q1760,Q1762,Q1766,Q1770,Q1786,Q1793,Q1801,Q1803,Q1811,Q1815,Q1809)</f>
        <v>65.989027225885508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3.0935583413856467</v>
      </c>
      <c r="G1760" s="1">
        <f t="shared" ref="G1760:O1760" si="1978">+G1761</f>
        <v>3.0935561626974493</v>
      </c>
      <c r="H1760" s="1">
        <f t="shared" si="1978"/>
        <v>2.9329822726300048</v>
      </c>
      <c r="I1760" s="1">
        <f t="shared" si="1978"/>
        <v>2.7567919419243316</v>
      </c>
      <c r="J1760" s="1">
        <f t="shared" si="1978"/>
        <v>2.1730992946467813</v>
      </c>
      <c r="K1760" s="1">
        <f t="shared" si="1978"/>
        <v>1.3528215367353542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0.2446518752466616</v>
      </c>
      <c r="O1760" s="1">
        <f t="shared" si="1978"/>
        <v>0.36073179836583752</v>
      </c>
      <c r="P1760" s="1">
        <f>+P1761</f>
        <v>0.54348472726150843</v>
      </c>
      <c r="Q1760" s="1">
        <f>+Q1761</f>
        <v>0.55242857893231234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3.0935583413856467</v>
      </c>
      <c r="G1761" s="1">
        <f>'[1]Electricity and CHPs_CAP'!C$14</f>
        <v>3.0935561626974493</v>
      </c>
      <c r="H1761" s="1">
        <f>'[1]Electricity and CHPs_CAP'!D$14</f>
        <v>2.9329822726300048</v>
      </c>
      <c r="I1761" s="1">
        <f>'[1]Electricity and CHPs_CAP'!E$14</f>
        <v>2.7567919419243316</v>
      </c>
      <c r="J1761" s="1">
        <f>'[1]Electricity and CHPs_CAP'!F$14</f>
        <v>2.1730992946467813</v>
      </c>
      <c r="K1761" s="1">
        <f>'[1]Electricity and CHPs_CAP'!G$14</f>
        <v>1.3528215367353542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0.2446518752466616</v>
      </c>
      <c r="O1761" s="1">
        <f>'[1]Electricity and CHPs_CAP'!K$14</f>
        <v>0.36073179836583752</v>
      </c>
      <c r="P1761" s="1">
        <f>'[1]Electricity and CHPs_CAP'!L$14</f>
        <v>0.54348472726150843</v>
      </c>
      <c r="Q1761" s="1">
        <f>'[1]Electricity and CHPs_CAP'!M$14</f>
        <v>0.55242857893231234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16.132276219958257</v>
      </c>
      <c r="H1762" s="1">
        <f t="shared" si="1980"/>
        <v>16.608734502618915</v>
      </c>
      <c r="I1762" s="1">
        <f t="shared" si="1980"/>
        <v>16.835443599467247</v>
      </c>
      <c r="J1762" s="1">
        <f t="shared" si="1980"/>
        <v>16.921531933994942</v>
      </c>
      <c r="K1762" s="1">
        <f t="shared" si="1980"/>
        <v>16.921643039776271</v>
      </c>
      <c r="L1762" s="1">
        <f t="shared" ref="L1762:O1762" si="1981">SUM(L1763:L1765)</f>
        <v>17.207456694499157</v>
      </c>
      <c r="M1762" s="1">
        <f t="shared" si="1981"/>
        <v>17.452206973667845</v>
      </c>
      <c r="N1762" s="1">
        <f t="shared" si="1981"/>
        <v>17.452227611982273</v>
      </c>
      <c r="O1762" s="1">
        <f t="shared" si="1981"/>
        <v>17.453296167441742</v>
      </c>
      <c r="P1762" s="1">
        <f>SUM(P1763:P1765)</f>
        <v>17.453376101131965</v>
      </c>
      <c r="Q1762" s="1">
        <f>SUM(Q1763:Q1765)</f>
        <v>17.459529924042219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7.3501920262206424</v>
      </c>
      <c r="H1763" s="1">
        <f>'[1]Electricity and CHPs_CAP'!D$15</f>
        <v>7.3834810749562481</v>
      </c>
      <c r="I1763" s="1">
        <f>'[1]Electricity and CHPs_CAP'!E$15</f>
        <v>7.4182969079232155</v>
      </c>
      <c r="J1763" s="1">
        <f>'[1]Electricity and CHPs_CAP'!F$15</f>
        <v>7.4237215467399338</v>
      </c>
      <c r="K1763" s="1">
        <f>'[1]Electricity and CHPs_CAP'!G$15</f>
        <v>7.4238189287337324</v>
      </c>
      <c r="L1763" s="1">
        <f>'[1]Electricity and CHPs_CAP'!H$15</f>
        <v>7.6742605138467086</v>
      </c>
      <c r="M1763" s="1">
        <f>'[1]Electricity and CHPs_CAP'!I$15</f>
        <v>7.7286506453063586</v>
      </c>
      <c r="N1763" s="1">
        <f>'[1]Electricity and CHPs_CAP'!J$15</f>
        <v>7.7286546799528981</v>
      </c>
      <c r="O1763" s="1">
        <f>'[1]Electricity and CHPs_CAP'!K$15</f>
        <v>7.7286601322104431</v>
      </c>
      <c r="P1763" s="1">
        <f>'[1]Electricity and CHPs_CAP'!L$15</f>
        <v>7.7286620038901761</v>
      </c>
      <c r="Q1763" s="1">
        <f>'[1]Electricity and CHPs_CAP'!M$15</f>
        <v>7.7286852603151566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4.8093563366339653</v>
      </c>
      <c r="H1764" s="1">
        <f>'[1]Electricity and CHPs_CAP'!D$16</f>
        <v>4.8641045166800669</v>
      </c>
      <c r="I1764" s="1">
        <f>'[1]Electricity and CHPs_CAP'!E$16</f>
        <v>5.0559977805614338</v>
      </c>
      <c r="J1764" s="1">
        <f>'[1]Electricity and CHPs_CAP'!F$16</f>
        <v>5.1366375485991931</v>
      </c>
      <c r="K1764" s="1">
        <f>'[1]Electricity and CHPs_CAP'!G$16</f>
        <v>5.1366424124089125</v>
      </c>
      <c r="L1764" s="1">
        <f>'[1]Electricity and CHPs_CAP'!H$16</f>
        <v>5.1718987339981055</v>
      </c>
      <c r="M1764" s="1">
        <f>'[1]Electricity and CHPs_CAP'!I$16</f>
        <v>5.3616871273547613</v>
      </c>
      <c r="N1764" s="1">
        <f>'[1]Electricity and CHPs_CAP'!J$16</f>
        <v>5.3616990987304227</v>
      </c>
      <c r="O1764" s="1">
        <f>'[1]Electricity and CHPs_CAP'!K$16</f>
        <v>5.3621905173818796</v>
      </c>
      <c r="P1764" s="1">
        <f>'[1]Electricity and CHPs_CAP'!L$16</f>
        <v>5.3622477885073287</v>
      </c>
      <c r="Q1764" s="1">
        <f>'[1]Electricity and CHPs_CAP'!M$16</f>
        <v>5.3654596821438441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3.9727278571036488</v>
      </c>
      <c r="H1765" s="1">
        <f>'[1]Electricity and CHPs_CAP'!D$17</f>
        <v>4.3611489109825987</v>
      </c>
      <c r="I1765" s="1">
        <f>'[1]Electricity and CHPs_CAP'!E$17</f>
        <v>4.3611489109825987</v>
      </c>
      <c r="J1765" s="1">
        <f>'[1]Electricity and CHPs_CAP'!F$17</f>
        <v>4.3611728386558131</v>
      </c>
      <c r="K1765" s="1">
        <f>'[1]Electricity and CHPs_CAP'!G$17</f>
        <v>4.3611816986336267</v>
      </c>
      <c r="L1765" s="1">
        <f>'[1]Electricity and CHPs_CAP'!H$17</f>
        <v>4.3612974466543424</v>
      </c>
      <c r="M1765" s="1">
        <f>'[1]Electricity and CHPs_CAP'!I$17</f>
        <v>4.3618692010067264</v>
      </c>
      <c r="N1765" s="1">
        <f>'[1]Electricity and CHPs_CAP'!J$17</f>
        <v>4.3618738332989535</v>
      </c>
      <c r="O1765" s="1">
        <f>'[1]Electricity and CHPs_CAP'!K$17</f>
        <v>4.3624455178494204</v>
      </c>
      <c r="P1765" s="1">
        <f>'[1]Electricity and CHPs_CAP'!L$17</f>
        <v>4.3624663087344633</v>
      </c>
      <c r="Q1765" s="1">
        <f>'[1]Electricity and CHPs_CAP'!M$17</f>
        <v>4.365384981583218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4.808648264969493E-2</v>
      </c>
      <c r="G1766" s="1">
        <f t="shared" ref="G1766:K1766" si="1982">SUM(G1767:G1769)</f>
        <v>5.0364156740103791E-2</v>
      </c>
      <c r="H1766" s="1">
        <f t="shared" si="1982"/>
        <v>4.755485844382365E-2</v>
      </c>
      <c r="I1766" s="1">
        <f t="shared" si="1982"/>
        <v>8.0774183614860884E-2</v>
      </c>
      <c r="J1766" s="1">
        <f t="shared" si="1982"/>
        <v>7.4588086156192182E-2</v>
      </c>
      <c r="K1766" s="1">
        <f t="shared" si="1982"/>
        <v>6.4234443608685743E-2</v>
      </c>
      <c r="L1766" s="1">
        <f t="shared" ref="L1766:O1766" si="1983">SUM(L1767:L1769)</f>
        <v>5.8347325342538697E-2</v>
      </c>
      <c r="M1766" s="1">
        <f t="shared" si="1983"/>
        <v>2.1915637707852018E-2</v>
      </c>
      <c r="N1766" s="1">
        <f t="shared" si="1983"/>
        <v>7.1632978412856374E-3</v>
      </c>
      <c r="O1766" s="1">
        <f t="shared" si="1983"/>
        <v>7.921851312674635E-3</v>
      </c>
      <c r="P1766" s="1">
        <f>SUM(P1767:P1769)</f>
        <v>1.0805844518911692E-2</v>
      </c>
      <c r="Q1766" s="1">
        <f>SUM(Q1767:Q1769)</f>
        <v>1.6787312796722357E-2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3.2138962354499007E-2</v>
      </c>
      <c r="G1767" s="1">
        <f>'[1]Electricity and CHPs_CAP'!C$18</f>
        <v>2.6524212875919481E-2</v>
      </c>
      <c r="H1767" s="1">
        <f>'[1]Electricity and CHPs_CAP'!D$18</f>
        <v>2.4232800687136E-2</v>
      </c>
      <c r="I1767" s="1">
        <f>'[1]Electricity and CHPs_CAP'!E$18</f>
        <v>5.8439671984295657E-2</v>
      </c>
      <c r="J1767" s="1">
        <f>'[1]Electricity and CHPs_CAP'!F$18</f>
        <v>6.2887309402891084E-2</v>
      </c>
      <c r="K1767" s="1">
        <f>'[1]Electricity and CHPs_CAP'!G$18</f>
        <v>6.3018815478884785E-2</v>
      </c>
      <c r="L1767" s="1">
        <f>'[1]Electricity and CHPs_CAP'!H$18</f>
        <v>5.7264249672842056E-2</v>
      </c>
      <c r="M1767" s="1">
        <f>'[1]Electricity and CHPs_CAP'!I$18</f>
        <v>2.0798919151170998E-2</v>
      </c>
      <c r="N1767" s="1">
        <f>'[1]Electricity and CHPs_CAP'!J$18</f>
        <v>4.5145671256878531E-3</v>
      </c>
      <c r="O1767" s="1">
        <f>'[1]Electricity and CHPs_CAP'!K$18</f>
        <v>4.3334062985924855E-3</v>
      </c>
      <c r="P1767" s="1">
        <f>'[1]Electricity and CHPs_CAP'!L$18</f>
        <v>7.116561498617985E-3</v>
      </c>
      <c r="Q1767" s="1">
        <f>'[1]Electricity and CHPs_CAP'!M$18</f>
        <v>1.0037822491106869E-2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7.6433932705998603E-3</v>
      </c>
      <c r="G1768" s="1">
        <f>'[1]Electricity and CHPs_CAP'!C$28</f>
        <v>3.4792485266901905E-3</v>
      </c>
      <c r="H1768" s="1">
        <f>'[1]Electricity and CHPs_CAP'!D$28</f>
        <v>2.9698102535995691E-3</v>
      </c>
      <c r="I1768" s="1">
        <f>'[1]Electricity and CHPs_CAP'!E$28</f>
        <v>1.9849178133315689E-3</v>
      </c>
      <c r="J1768" s="1">
        <f>'[1]Electricity and CHPs_CAP'!F$28</f>
        <v>1.7403922082173139E-3</v>
      </c>
      <c r="K1768" s="1">
        <f>'[1]Electricity and CHPs_CAP'!G$28</f>
        <v>1.2156281298009604E-3</v>
      </c>
      <c r="L1768" s="1">
        <f>'[1]Electricity and CHPs_CAP'!H$28</f>
        <v>1.0830756696966434E-3</v>
      </c>
      <c r="M1768" s="1">
        <f>'[1]Electricity and CHPs_CAP'!I$28</f>
        <v>1.1167185566810186E-3</v>
      </c>
      <c r="N1768" s="1">
        <f>'[1]Electricity and CHPs_CAP'!J$28</f>
        <v>1.0377578892453146E-3</v>
      </c>
      <c r="O1768" s="1">
        <f>'[1]Electricity and CHPs_CAP'!K$28</f>
        <v>1.3384859919897414E-3</v>
      </c>
      <c r="P1768" s="1">
        <f>'[1]Electricity and CHPs_CAP'!L$28</f>
        <v>1.2241753172732846E-3</v>
      </c>
      <c r="Q1768" s="1">
        <f>'[1]Electricity and CHPs_CAP'!M$28</f>
        <v>2.4816150849989852E-3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8.3041270245960627E-3</v>
      </c>
      <c r="G1769" s="1">
        <f>'[1]Electricity and CHPs_CAP'!C$41</f>
        <v>2.0360695337494124E-2</v>
      </c>
      <c r="H1769" s="1">
        <f>'[1]Electricity and CHPs_CAP'!D$41</f>
        <v>2.0352247503088082E-2</v>
      </c>
      <c r="I1769" s="1">
        <f>'[1]Electricity and CHPs_CAP'!E$41</f>
        <v>2.0349593817233655E-2</v>
      </c>
      <c r="J1769" s="1">
        <f>'[1]Electricity and CHPs_CAP'!F$41</f>
        <v>9.9603845450837846E-3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1.61097282635247E-3</v>
      </c>
      <c r="O1769" s="1">
        <f>'[1]Electricity and CHPs_CAP'!K$41</f>
        <v>2.2499590220924079E-3</v>
      </c>
      <c r="P1769" s="1">
        <f>'[1]Electricity and CHPs_CAP'!L$41</f>
        <v>2.4651077030204229E-3</v>
      </c>
      <c r="Q1769" s="1">
        <f>'[1]Electricity and CHPs_CAP'!M$41</f>
        <v>4.2678752206165025E-3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0.24309422284082605</v>
      </c>
      <c r="G1770" s="1">
        <f t="shared" ref="G1770:K1770" si="1985">SUM(G1771:G1785)</f>
        <v>0.17502989021081616</v>
      </c>
      <c r="H1770" s="1">
        <f t="shared" si="1985"/>
        <v>0.16912247194889229</v>
      </c>
      <c r="I1770" s="1">
        <f t="shared" si="1985"/>
        <v>0.17118475791071802</v>
      </c>
      <c r="J1770" s="1">
        <f t="shared" si="1985"/>
        <v>0.19220460543421314</v>
      </c>
      <c r="K1770" s="1">
        <f t="shared" si="1985"/>
        <v>0.17374919499033467</v>
      </c>
      <c r="L1770" s="1">
        <f t="shared" ref="L1770:O1770" si="1986">SUM(L1771:L1785)</f>
        <v>0.11935185150191265</v>
      </c>
      <c r="M1770" s="1">
        <f t="shared" si="1986"/>
        <v>0.12664083397982662</v>
      </c>
      <c r="N1770" s="1">
        <f t="shared" si="1986"/>
        <v>0.2449166220067501</v>
      </c>
      <c r="O1770" s="1">
        <f t="shared" si="1986"/>
        <v>0.30370266568641185</v>
      </c>
      <c r="P1770" s="1">
        <f>SUM(P1771:P1785)</f>
        <v>0.34177893699699785</v>
      </c>
      <c r="Q1770" s="1">
        <f>SUM(Q1771:Q1785)</f>
        <v>0.36333897823382877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1.3334289830014E-4</v>
      </c>
      <c r="L1771" s="1">
        <f>'[1]Electricity and CHPs_CAP'!H$21</f>
        <v>3.1562920860361897E-4</v>
      </c>
      <c r="M1771" s="1">
        <f>'[1]Electricity and CHPs_CAP'!I$21</f>
        <v>6.6308786193412187E-4</v>
      </c>
      <c r="N1771" s="1">
        <f>'[1]Electricity and CHPs_CAP'!J$21</f>
        <v>2.3755072161516641E-3</v>
      </c>
      <c r="O1771" s="1">
        <f>'[1]Electricity and CHPs_CAP'!K$21</f>
        <v>2.8147231907507458E-3</v>
      </c>
      <c r="P1771" s="1">
        <f>'[1]Electricity and CHPs_CAP'!L$21</f>
        <v>3.6137137183836648E-3</v>
      </c>
      <c r="Q1771" s="1">
        <f>'[1]Electricity and CHPs_CAP'!M$21</f>
        <v>4.2700799580596919E-3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1.34192093105975E-3</v>
      </c>
      <c r="K1772" s="1">
        <f>'[1]Electricity and CHPs_CAP'!G$22</f>
        <v>5.5801563390925459E-3</v>
      </c>
      <c r="L1772" s="1">
        <f>'[1]Electricity and CHPs_CAP'!H$22</f>
        <v>5.6817280756342901E-3</v>
      </c>
      <c r="M1772" s="1">
        <f>'[1]Electricity and CHPs_CAP'!I$22</f>
        <v>5.7634510079379838E-3</v>
      </c>
      <c r="N1772" s="1">
        <f>'[1]Electricity and CHPs_CAP'!J$22</f>
        <v>1.1083472250929682E-2</v>
      </c>
      <c r="O1772" s="1">
        <f>'[1]Electricity and CHPs_CAP'!K$22</f>
        <v>1.3248007652577882E-2</v>
      </c>
      <c r="P1772" s="1">
        <f>'[1]Electricity and CHPs_CAP'!L$22</f>
        <v>2.0857657604256948E-2</v>
      </c>
      <c r="Q1772" s="1">
        <f>'[1]Electricity and CHPs_CAP'!M$22</f>
        <v>2.2243141353523708E-2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3.07713925010045E-4</v>
      </c>
      <c r="M1773" s="1">
        <f>'[1]Electricity and CHPs_CAP'!I$23</f>
        <v>6.3852860664132785E-4</v>
      </c>
      <c r="N1773" s="1">
        <f>'[1]Electricity and CHPs_CAP'!J$23</f>
        <v>6.1033588560733772E-2</v>
      </c>
      <c r="O1773" s="1">
        <f>'[1]Electricity and CHPs_CAP'!K$23</f>
        <v>0.11041312637165401</v>
      </c>
      <c r="P1773" s="1">
        <f>'[1]Electricity and CHPs_CAP'!L$23</f>
        <v>0.11051102460946642</v>
      </c>
      <c r="Q1773" s="1">
        <f>'[1]Electricity and CHPs_CAP'!M$23</f>
        <v>0.11042994250482956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6.2296088601398299E-2</v>
      </c>
      <c r="G1774" s="1">
        <f>IF('[1]Electricity and CHPs_CAP'!C$24&lt;0,0,'[1]Electricity and CHPs_CAP'!C$24)</f>
        <v>5.4047208376514777E-4</v>
      </c>
      <c r="H1774" s="1">
        <f>IF('[1]Electricity and CHPs_CAP'!D$24&lt;0,0,'[1]Electricity and CHPs_CAP'!D$24)</f>
        <v>5.3988142732594446E-4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2.8415741744583806E-2</v>
      </c>
      <c r="G1776" s="1">
        <f>'[1]Electricity and CHPs_CAP'!C$39</f>
        <v>2.101805991364001E-2</v>
      </c>
      <c r="H1776" s="1">
        <f>'[1]Electricity and CHPs_CAP'!D$39</f>
        <v>1.3787072694104362E-2</v>
      </c>
      <c r="I1776" s="1">
        <f>'[1]Electricity and CHPs_CAP'!E$39</f>
        <v>1.8458968224643102E-2</v>
      </c>
      <c r="J1776" s="1">
        <f>'[1]Electricity and CHPs_CAP'!F$39</f>
        <v>4.6911547063102008E-2</v>
      </c>
      <c r="K1776" s="1">
        <f>'[1]Electricity and CHPs_CAP'!G$39</f>
        <v>4.6892008994641216E-2</v>
      </c>
      <c r="L1776" s="1">
        <f>'[1]Electricity and CHPs_CAP'!H$39</f>
        <v>2.2137016038582199E-2</v>
      </c>
      <c r="M1776" s="1">
        <f>'[1]Electricity and CHPs_CAP'!I$39</f>
        <v>2.2129602024316696E-2</v>
      </c>
      <c r="N1776" s="1">
        <f>'[1]Electricity and CHPs_CAP'!J$39</f>
        <v>5.68377925427834E-2</v>
      </c>
      <c r="O1776" s="1">
        <f>'[1]Electricity and CHPs_CAP'!K$39</f>
        <v>5.2475522885524692E-2</v>
      </c>
      <c r="P1776" s="1">
        <f>'[1]Electricity and CHPs_CAP'!L$39</f>
        <v>6.5728178608701518E-2</v>
      </c>
      <c r="Q1776" s="1">
        <f>'[1]Electricity and CHPs_CAP'!M$39</f>
        <v>6.61341032542241E-2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1.60899350672236E-3</v>
      </c>
      <c r="L1777" s="1">
        <f>'[1]Electricity and CHPs_CAP'!H$40</f>
        <v>1.7852342737614639E-3</v>
      </c>
      <c r="M1777" s="1">
        <f>'[1]Electricity and CHPs_CAP'!I$40</f>
        <v>6.5546862376364449E-3</v>
      </c>
      <c r="N1777" s="1">
        <f>'[1]Electricity and CHPs_CAP'!J$40</f>
        <v>1.2991332571195804E-2</v>
      </c>
      <c r="O1777" s="1">
        <f>'[1]Electricity and CHPs_CAP'!K$40</f>
        <v>1.4301271227626755E-2</v>
      </c>
      <c r="P1777" s="1">
        <f>'[1]Electricity and CHPs_CAP'!L$40</f>
        <v>1.8548056961550086E-2</v>
      </c>
      <c r="Q1777" s="1">
        <f>'[1]Electricity and CHPs_CAP'!M$40</f>
        <v>2.6553474976079457E-2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'[1]Electricity and CHPs_CAP'!F$47</f>
        <v>9.4721537013289195E-4</v>
      </c>
      <c r="K1778" s="1">
        <f>'[1]Electricity and CHPs_CAP'!G$47</f>
        <v>1.1457019014905982E-3</v>
      </c>
      <c r="L1778" s="1">
        <f>'[1]Electricity and CHPs_CAP'!H$47</f>
        <v>1.1656639437150351E-3</v>
      </c>
      <c r="M1778" s="1">
        <f>'[1]Electricity and CHPs_CAP'!I$47</f>
        <v>1.5468008010509544E-3</v>
      </c>
      <c r="N1778" s="1">
        <f>'[1]Electricity and CHPs_CAP'!J$47</f>
        <v>1.3801556606243966E-3</v>
      </c>
      <c r="O1778" s="1">
        <f>'[1]Electricity and CHPs_CAP'!K$47</f>
        <v>1.9933770445778993E-3</v>
      </c>
      <c r="P1778" s="1">
        <f>'[1]Electricity and CHPs_CAP'!L$47</f>
        <v>1.3058896503340134E-3</v>
      </c>
      <c r="Q1778" s="1">
        <f>'[1]Electricity and CHPs_CAP'!M$47</f>
        <v>1.4209492935331968E-3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4.186963168456256E-3</v>
      </c>
      <c r="G1779" s="1">
        <f>'[1]Electricity and CHPs_CAP'!C$48</f>
        <v>2.6051285573655642E-3</v>
      </c>
      <c r="H1779" s="1">
        <f>'[1]Electricity and CHPs_CAP'!D$48</f>
        <v>1.997757792207738E-3</v>
      </c>
      <c r="I1779" s="1">
        <f>'[1]Electricity and CHPs_CAP'!E$48</f>
        <v>1.7587525303606722E-3</v>
      </c>
      <c r="J1779" s="1">
        <f>'[1]Electricity and CHPs_CAP'!F$48</f>
        <v>1.2843695568869253E-3</v>
      </c>
      <c r="K1779" s="1">
        <f>'[1]Electricity and CHPs_CAP'!G$48</f>
        <v>6.9601507747681579E-4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1.127868023432965E-3</v>
      </c>
      <c r="O1779" s="1">
        <f>'[1]Electricity and CHPs_CAP'!K$48</f>
        <v>1.8178535986979728E-3</v>
      </c>
      <c r="P1779" s="1">
        <f>'[1]Electricity and CHPs_CAP'!L$48</f>
        <v>3.4935961228134572E-3</v>
      </c>
      <c r="Q1779" s="1">
        <f>'[1]Electricity and CHPs_CAP'!M$48</f>
        <v>3.993513703076627E-3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7.1404265014770305E-4</v>
      </c>
      <c r="O1780" s="1">
        <f>'[1]Electricity and CHPs_CAP'!K$49</f>
        <v>1.2080275433248235E-3</v>
      </c>
      <c r="P1780" s="1">
        <f>'[1]Electricity and CHPs_CAP'!L$49</f>
        <v>1.2152513554835361E-3</v>
      </c>
      <c r="Q1780" s="1">
        <f>'[1]Electricity and CHPs_CAP'!M$49</f>
        <v>2.1364034735259115E-3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9.4841872659690313E-3</v>
      </c>
      <c r="G1781" s="1">
        <f>'[1]Electricity and CHPs_CAP'!C$51</f>
        <v>1.2138470426900029E-2</v>
      </c>
      <c r="H1781" s="1">
        <f>'[1]Electricity and CHPs_CAP'!D$51</f>
        <v>1.2135100809226786E-2</v>
      </c>
      <c r="I1781" s="1">
        <f>'[1]Electricity and CHPs_CAP'!E$51</f>
        <v>1.205453818908335E-2</v>
      </c>
      <c r="J1781" s="1">
        <f>'[1]Electricity and CHPs_CAP'!F$51</f>
        <v>1.1752190079406439E-2</v>
      </c>
      <c r="K1781" s="1">
        <f>'[1]Electricity and CHPs_CAP'!G$51</f>
        <v>5.5338942795047094E-3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2.5463383690484398E-3</v>
      </c>
      <c r="O1781" s="1">
        <f>'[1]Electricity and CHPs_CAP'!K$51</f>
        <v>8.387648750158079E-3</v>
      </c>
      <c r="P1781" s="1">
        <f>'[1]Electricity and CHPs_CAP'!L$51</f>
        <v>1.1707065213858553E-2</v>
      </c>
      <c r="Q1781" s="1">
        <f>'[1]Electricity and CHPs_CAP'!M$51</f>
        <v>1.6207036635331067E-2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2.2294502468635001E-3</v>
      </c>
      <c r="O1782" s="1">
        <f>'[1]Electricity and CHPs_CAP'!K$52</f>
        <v>3.3955819011023906E-3</v>
      </c>
      <c r="P1782" s="1">
        <f>'[1]Electricity and CHPs_CAP'!L$52</f>
        <v>3.4123858591854142E-3</v>
      </c>
      <c r="Q1782" s="1">
        <f>'[1]Electricity and CHPs_CAP'!M$52</f>
        <v>5.8691612777774732E-3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7.3511810686717666E-2</v>
      </c>
      <c r="G1783" s="1">
        <f>'[1]Electricity and CHPs_CAP'!C$54</f>
        <v>8.4818901866643204E-2</v>
      </c>
      <c r="H1783" s="1">
        <f>'[1]Electricity and CHPs_CAP'!D$54</f>
        <v>8.6996208686503304E-2</v>
      </c>
      <c r="I1783" s="1">
        <f>'[1]Electricity and CHPs_CAP'!E$54</f>
        <v>8.7002626164434174E-2</v>
      </c>
      <c r="J1783" s="1">
        <f>'[1]Electricity and CHPs_CAP'!F$54</f>
        <v>8.7009965513880447E-2</v>
      </c>
      <c r="K1783" s="1">
        <f>'[1]Electricity and CHPs_CAP'!G$54</f>
        <v>8.7009056197065601E-2</v>
      </c>
      <c r="L1783" s="1">
        <f>'[1]Electricity and CHPs_CAP'!H$54</f>
        <v>8.7958866036605993E-2</v>
      </c>
      <c r="M1783" s="1">
        <f>'[1]Electricity and CHPs_CAP'!I$54</f>
        <v>8.9344677440309092E-2</v>
      </c>
      <c r="N1783" s="1">
        <f>'[1]Electricity and CHPs_CAP'!J$54</f>
        <v>8.9340982013913828E-2</v>
      </c>
      <c r="O1783" s="1">
        <f>'[1]Electricity and CHPs_CAP'!K$54</f>
        <v>8.9349013734158628E-2</v>
      </c>
      <c r="P1783" s="1">
        <f>'[1]Electricity and CHPs_CAP'!L$54</f>
        <v>9.7367513521528726E-2</v>
      </c>
      <c r="Q1783" s="1">
        <f>'[1]Electricity and CHPs_CAP'!M$54</f>
        <v>9.7400214541878541E-2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6.5199431373700975E-2</v>
      </c>
      <c r="G1784" s="1">
        <f>'[1]Electricity and CHPs_CAP'!C$55</f>
        <v>5.3908857362502192E-2</v>
      </c>
      <c r="H1784" s="1">
        <f>'[1]Electricity and CHPs_CAP'!D$55</f>
        <v>5.3666450539524159E-2</v>
      </c>
      <c r="I1784" s="1">
        <f>'[1]Electricity and CHPs_CAP'!E$55</f>
        <v>5.1909872802196715E-2</v>
      </c>
      <c r="J1784" s="1">
        <f>'[1]Electricity and CHPs_CAP'!F$55</f>
        <v>4.2957396919744685E-2</v>
      </c>
      <c r="K1784" s="1">
        <f>'[1]Electricity and CHPs_CAP'!G$55</f>
        <v>2.515002579604067E-2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2.1951104825843398E-3</v>
      </c>
      <c r="O1784" s="1">
        <f>'[1]Electricity and CHPs_CAP'!K$55</f>
        <v>2.557574709913735E-3</v>
      </c>
      <c r="P1784" s="1">
        <f>'[1]Electricity and CHPs_CAP'!L$55</f>
        <v>2.5634158206007361E-3</v>
      </c>
      <c r="Q1784" s="1">
        <f>'[1]Electricity and CHPs_CAP'!M$55</f>
        <v>3.9411490130624388E-3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1.0609814183405999E-3</v>
      </c>
      <c r="O1785" s="1">
        <f>'[1]Electricity and CHPs_CAP'!K$58</f>
        <v>1.7409370763442466E-3</v>
      </c>
      <c r="P1785" s="1">
        <f>'[1]Electricity and CHPs_CAP'!L$58</f>
        <v>1.4551879508348292E-3</v>
      </c>
      <c r="Q1785" s="1">
        <f>'[1]Electricity and CHPs_CAP'!M$58</f>
        <v>2.7398082489270021E-3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0.43742476667286756</v>
      </c>
      <c r="G1786" s="1">
        <f t="shared" ref="G1786:K1786" si="1989">SUM(G1787:G1792)</f>
        <v>0.39733342739196975</v>
      </c>
      <c r="H1786" s="1">
        <f t="shared" si="1989"/>
        <v>0.3964371977938061</v>
      </c>
      <c r="I1786" s="1">
        <f t="shared" si="1989"/>
        <v>0.36006043113537162</v>
      </c>
      <c r="J1786" s="1">
        <f t="shared" si="1989"/>
        <v>0.40448268335903409</v>
      </c>
      <c r="K1786" s="1">
        <f t="shared" si="1989"/>
        <v>0.43859048024283276</v>
      </c>
      <c r="L1786" s="1">
        <f t="shared" ref="L1786:O1786" si="1990">SUM(L1787:L1792)</f>
        <v>0.53252336834437763</v>
      </c>
      <c r="M1786" s="1">
        <f t="shared" si="1990"/>
        <v>0.53556741399506846</v>
      </c>
      <c r="N1786" s="1">
        <f t="shared" si="1990"/>
        <v>0.51911296985419708</v>
      </c>
      <c r="O1786" s="1">
        <f t="shared" si="1990"/>
        <v>0.51679833998016578</v>
      </c>
      <c r="P1786" s="1">
        <f>SUM(P1787:P1792)</f>
        <v>0.51646407190625998</v>
      </c>
      <c r="Q1786" s="1">
        <f>SUM(Q1787:Q1792)</f>
        <v>0.50969375898407976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0.3120744190338775</v>
      </c>
      <c r="G1787" s="1">
        <f>'[1]Electricity and CHPs_CAP'!C$19</f>
        <v>0.31205420946456658</v>
      </c>
      <c r="H1787" s="1">
        <f>'[1]Electricity and CHPs_CAP'!D$19</f>
        <v>0.31205074261494409</v>
      </c>
      <c r="I1787" s="1">
        <f>'[1]Electricity and CHPs_CAP'!E$19</f>
        <v>0.27599357806202679</v>
      </c>
      <c r="J1787" s="1">
        <f>'[1]Electricity and CHPs_CAP'!F$19</f>
        <v>0.32115146561690106</v>
      </c>
      <c r="K1787" s="1">
        <f>'[1]Electricity and CHPs_CAP'!G$19</f>
        <v>0.29728496119121162</v>
      </c>
      <c r="L1787" s="1">
        <f>'[1]Electricity and CHPs_CAP'!H$19</f>
        <v>0.22593076278076915</v>
      </c>
      <c r="M1787" s="1">
        <f>'[1]Electricity and CHPs_CAP'!I$19</f>
        <v>0.20553139348127056</v>
      </c>
      <c r="N1787" s="1">
        <f>'[1]Electricity and CHPs_CAP'!J$19</f>
        <v>0.19360770476258193</v>
      </c>
      <c r="O1787" s="1">
        <f>'[1]Electricity and CHPs_CAP'!K$19</f>
        <v>0.19243800954770127</v>
      </c>
      <c r="P1787" s="1">
        <f>'[1]Electricity and CHPs_CAP'!L$19</f>
        <v>0.19550549966173675</v>
      </c>
      <c r="Q1787" s="1">
        <f>'[1]Electricity and CHPs_CAP'!M$19</f>
        <v>0.19113020741411146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4.35068291171831E-2</v>
      </c>
      <c r="L1788" s="1">
        <f>'[1]Electricity and CHPs_CAP'!H$20</f>
        <v>0.17870856817420569</v>
      </c>
      <c r="M1788" s="1">
        <f>'[1]Electricity and CHPs_CAP'!I$20</f>
        <v>0.1826799314374794</v>
      </c>
      <c r="N1788" s="1">
        <f>'[1]Electricity and CHPs_CAP'!J$20</f>
        <v>0.18267713197002863</v>
      </c>
      <c r="O1788" s="1">
        <f>'[1]Electricity and CHPs_CAP'!K$20</f>
        <v>0.18267214032796164</v>
      </c>
      <c r="P1788" s="1">
        <f>'[1]Electricity and CHPs_CAP'!L$20</f>
        <v>0.17586558698291241</v>
      </c>
      <c r="Q1788" s="1">
        <f>'[1]Electricity and CHPs_CAP'!M$20</f>
        <v>0.17034515397038377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7.8399441198537437E-2</v>
      </c>
      <c r="G1789" s="1">
        <f>'[1]Electricity and CHPs_CAP'!C$26</f>
        <v>7.1386553298643726E-2</v>
      </c>
      <c r="H1789" s="1">
        <f>'[1]Electricity and CHPs_CAP'!D$26</f>
        <v>7.0494570051882671E-2</v>
      </c>
      <c r="I1789" s="1">
        <f>'[1]Electricity and CHPs_CAP'!E$26</f>
        <v>7.0493484242098517E-2</v>
      </c>
      <c r="J1789" s="1">
        <f>'[1]Electricity and CHPs_CAP'!F$26</f>
        <v>6.9935060837503213E-2</v>
      </c>
      <c r="K1789" s="1">
        <f>'[1]Electricity and CHPs_CAP'!G$26</f>
        <v>6.5274773833436953E-2</v>
      </c>
      <c r="L1789" s="1">
        <f>'[1]Electricity and CHPs_CAP'!H$26</f>
        <v>5.9369788806827133E-2</v>
      </c>
      <c r="M1789" s="1">
        <f>'[1]Electricity and CHPs_CAP'!I$26</f>
        <v>3.9185707547659696E-2</v>
      </c>
      <c r="N1789" s="1">
        <f>'[1]Electricity and CHPs_CAP'!J$26</f>
        <v>3.9181861937440575E-2</v>
      </c>
      <c r="O1789" s="1">
        <f>'[1]Electricity and CHPs_CAP'!K$26</f>
        <v>3.9187916046441201E-2</v>
      </c>
      <c r="P1789" s="1">
        <f>'[1]Electricity and CHPs_CAP'!L$26</f>
        <v>3.575157923314326E-2</v>
      </c>
      <c r="Q1789" s="1">
        <f>'[1]Electricity and CHPs_CAP'!M$26</f>
        <v>3.9821805493713371E-2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1.76404939436016E-2</v>
      </c>
      <c r="L1790" s="1">
        <f>'[1]Electricity and CHPs_CAP'!H$27</f>
        <v>3.8878225071893126E-2</v>
      </c>
      <c r="M1790" s="1">
        <f>'[1]Electricity and CHPs_CAP'!I$27</f>
        <v>4.2843681768851137E-2</v>
      </c>
      <c r="N1790" s="1">
        <f>'[1]Electricity and CHPs_CAP'!J$27</f>
        <v>4.2842993910204276E-2</v>
      </c>
      <c r="O1790" s="1">
        <f>'[1]Electricity and CHPs_CAP'!K$27</f>
        <v>4.4202710762709388E-2</v>
      </c>
      <c r="P1790" s="1">
        <f>'[1]Electricity and CHPs_CAP'!L$27</f>
        <v>5.1162157218042438E-2</v>
      </c>
      <c r="Q1790" s="1">
        <f>'[1]Electricity and CHPs_CAP'!M$27</f>
        <v>4.9900511022702869E-2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4.6950906440452647E-2</v>
      </c>
      <c r="G1791" s="1">
        <f>'[1]Electricity and CHPs_CAP'!C$44</f>
        <v>1.3892664628759453E-2</v>
      </c>
      <c r="H1791" s="1">
        <f>'[1]Electricity and CHPs_CAP'!D$44</f>
        <v>1.3891885126979316E-2</v>
      </c>
      <c r="I1791" s="1">
        <f>'[1]Electricity and CHPs_CAP'!E$44</f>
        <v>1.3573368831246331E-2</v>
      </c>
      <c r="J1791" s="1">
        <f>'[1]Electricity and CHPs_CAP'!F$44</f>
        <v>1.3396156904629822E-2</v>
      </c>
      <c r="K1791" s="1">
        <f>'[1]Electricity and CHPs_CAP'!G$44</f>
        <v>1.2596235585432448E-2</v>
      </c>
      <c r="L1791" s="1">
        <f>'[1]Electricity and CHPs_CAP'!H$44</f>
        <v>6.3998175986678014E-4</v>
      </c>
      <c r="M1791" s="1">
        <f>'[1]Electricity and CHPs_CAP'!I$44</f>
        <v>5.7414134314682976E-4</v>
      </c>
      <c r="N1791" s="1">
        <f>'[1]Electricity and CHPs_CAP'!J$44</f>
        <v>5.4845543840325011E-4</v>
      </c>
      <c r="O1791" s="1">
        <f>'[1]Electricity and CHPs_CAP'!K$44</f>
        <v>5.4875877278608935E-4</v>
      </c>
      <c r="P1791" s="1">
        <f>'[1]Electricity and CHPs_CAP'!L$44</f>
        <v>2.7789283571235095E-4</v>
      </c>
      <c r="Q1791" s="1">
        <f>'[1]Electricity and CHPs_CAP'!M$44</f>
        <v>3.5887247823110428E-4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2.2871865719670099E-3</v>
      </c>
      <c r="L1792" s="1">
        <f>'[1]Electricity and CHPs_CAP'!H$45</f>
        <v>2.8996041750815719E-2</v>
      </c>
      <c r="M1792" s="1">
        <f>'[1]Electricity and CHPs_CAP'!I$45</f>
        <v>6.4752558416660833E-2</v>
      </c>
      <c r="N1792" s="1">
        <f>'[1]Electricity and CHPs_CAP'!J$45</f>
        <v>6.0254821835538395E-2</v>
      </c>
      <c r="O1792" s="1">
        <f>'[1]Electricity and CHPs_CAP'!K$45</f>
        <v>5.7748804522566144E-2</v>
      </c>
      <c r="P1792" s="1">
        <f>'[1]Electricity and CHPs_CAP'!L$45</f>
        <v>5.790135597471277E-2</v>
      </c>
      <c r="Q1792" s="1">
        <f>'[1]Electricity and CHPs_CAP'!M$45</f>
        <v>5.8137208604937117E-2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2.231018466846188E-2</v>
      </c>
      <c r="G1793" s="1">
        <f t="shared" ref="G1793:K1793" si="1992">SUM(G1794:G1800)</f>
        <v>1.851542871865863E-2</v>
      </c>
      <c r="H1793" s="1">
        <f t="shared" si="1992"/>
        <v>5.8184731964901842E-2</v>
      </c>
      <c r="I1793" s="1">
        <f t="shared" si="1992"/>
        <v>5.993142593914471E-2</v>
      </c>
      <c r="J1793" s="1">
        <f t="shared" si="1992"/>
        <v>7.6954053140437975E-2</v>
      </c>
      <c r="K1793" s="1">
        <f t="shared" si="1992"/>
        <v>0.18278691536578626</v>
      </c>
      <c r="L1793" s="1">
        <f t="shared" ref="L1793:O1793" si="1993">SUM(L1794:L1800)</f>
        <v>0.24612855755539723</v>
      </c>
      <c r="M1793" s="1">
        <f t="shared" si="1993"/>
        <v>0.29155806078644075</v>
      </c>
      <c r="N1793" s="1">
        <f t="shared" si="1993"/>
        <v>0.26757442215231736</v>
      </c>
      <c r="O1793" s="1">
        <f t="shared" si="1993"/>
        <v>0.27677558866858543</v>
      </c>
      <c r="P1793" s="1">
        <f>SUM(P1794:P1800)</f>
        <v>0.27653211152927792</v>
      </c>
      <c r="Q1793" s="1">
        <f>SUM(Q1794:Q1800)</f>
        <v>0.28166497159369164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1.34252953565984E-2</v>
      </c>
      <c r="G1794" s="1">
        <f>'[1]Electricity and CHPs_CAP'!C$25</f>
        <v>2.7762369413848742E-4</v>
      </c>
      <c r="H1794" s="1">
        <f>'[1]Electricity and CHPs_CAP'!D$25</f>
        <v>1.5840714434730403E-2</v>
      </c>
      <c r="I1794" s="1">
        <f>'[1]Electricity and CHPs_CAP'!E$25</f>
        <v>1.1551808872058006E-3</v>
      </c>
      <c r="J1794" s="1">
        <f>'[1]Electricity and CHPs_CAP'!F$25</f>
        <v>1.53825099071421E-3</v>
      </c>
      <c r="K1794" s="1">
        <f>'[1]Electricity and CHPs_CAP'!G$25</f>
        <v>4.9342671595874216E-2</v>
      </c>
      <c r="L1794" s="1">
        <f>'[1]Electricity and CHPs_CAP'!H$25</f>
        <v>5.5375153156582875E-2</v>
      </c>
      <c r="M1794" s="1">
        <f>'[1]Electricity and CHPs_CAP'!I$25</f>
        <v>5.5202241440721514E-2</v>
      </c>
      <c r="N1794" s="1">
        <f>'[1]Electricity and CHPs_CAP'!J$25</f>
        <v>4.8634772799829515E-2</v>
      </c>
      <c r="O1794" s="1">
        <f>'[1]Electricity and CHPs_CAP'!K$25</f>
        <v>5.3774443584847183E-2</v>
      </c>
      <c r="P1794" s="1">
        <f>'[1]Electricity and CHPs_CAP'!L$25</f>
        <v>5.8129481743233354E-2</v>
      </c>
      <c r="Q1794" s="1">
        <f>'[1]Electricity and CHPs_CAP'!M$25</f>
        <v>6.272638522865881E-2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2.4860859154964698E-4</v>
      </c>
      <c r="L1795" s="1">
        <f>'[1]Electricity and CHPs_CAP'!H$31</f>
        <v>6.2685400656224222E-4</v>
      </c>
      <c r="M1795" s="1">
        <f>'[1]Electricity and CHPs_CAP'!I$31</f>
        <v>6.4374953709989732E-4</v>
      </c>
      <c r="N1795" s="1">
        <f>'[1]Electricity and CHPs_CAP'!J$31</f>
        <v>2.08805293337655E-2</v>
      </c>
      <c r="O1795" s="1">
        <f>'[1]Electricity and CHPs_CAP'!K$31</f>
        <v>2.3109927435128654E-2</v>
      </c>
      <c r="P1795" s="1">
        <f>'[1]Electricity and CHPs_CAP'!L$31</f>
        <v>2.4945360362717019E-2</v>
      </c>
      <c r="Q1795" s="1">
        <f>'[1]Electricity and CHPs_CAP'!M$31</f>
        <v>2.690318292137148E-2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8.8848893118634795E-3</v>
      </c>
      <c r="G1796" s="1">
        <f>'[1]Electricity and CHPs_CAP'!C$42</f>
        <v>1.8237805024520142E-2</v>
      </c>
      <c r="H1796" s="1">
        <f>'[1]Electricity and CHPs_CAP'!D$42</f>
        <v>4.2344017530171439E-2</v>
      </c>
      <c r="I1796" s="1">
        <f>'[1]Electricity and CHPs_CAP'!E$42</f>
        <v>5.7352745431664645E-2</v>
      </c>
      <c r="J1796" s="1">
        <f>'[1]Electricity and CHPs_CAP'!F$42</f>
        <v>7.2408331718199798E-2</v>
      </c>
      <c r="K1796" s="1">
        <f>'[1]Electricity and CHPs_CAP'!G$42</f>
        <v>6.0535501126333754E-2</v>
      </c>
      <c r="L1796" s="1">
        <f>'[1]Electricity and CHPs_CAP'!H$42</f>
        <v>3.2068751066973704E-2</v>
      </c>
      <c r="M1796" s="1">
        <f>'[1]Electricity and CHPs_CAP'!I$42</f>
        <v>1.9018845601378249E-2</v>
      </c>
      <c r="N1796" s="1">
        <f>'[1]Electricity and CHPs_CAP'!J$42</f>
        <v>1.0051422370912499E-3</v>
      </c>
      <c r="O1796" s="1">
        <f>'[1]Electricity and CHPs_CAP'!K$42</f>
        <v>5.467470773052349E-4</v>
      </c>
      <c r="P1796" s="1">
        <f>'[1]Electricity and CHPs_CAP'!L$42</f>
        <v>4.9582838032000566E-4</v>
      </c>
      <c r="Q1796" s="1">
        <f>'[1]Electricity and CHPs_CAP'!M$42</f>
        <v>5.4641342779502503E-4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6.4036628265353501E-2</v>
      </c>
      <c r="L1797" s="1">
        <f>'[1]Electricity and CHPs_CAP'!H$43</f>
        <v>0.145150512064983</v>
      </c>
      <c r="M1797" s="1">
        <f>'[1]Electricity and CHPs_CAP'!I$43</f>
        <v>0.196497204491272</v>
      </c>
      <c r="N1797" s="1">
        <f>'[1]Electricity and CHPs_CAP'!J$43</f>
        <v>0.17773019886145799</v>
      </c>
      <c r="O1797" s="1">
        <f>'[1]Electricity and CHPs_CAP'!K$43</f>
        <v>0.18506149148856199</v>
      </c>
      <c r="P1797" s="1">
        <f>'[1]Electricity and CHPs_CAP'!L$43</f>
        <v>0.182318445704021</v>
      </c>
      <c r="Q1797" s="1">
        <f>'[1]Electricity and CHPs_CAP'!M$43</f>
        <v>0.18186983744840299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3.8936524988296601E-4</v>
      </c>
      <c r="J1798" s="1">
        <f>'[1]Electricity and CHPs_CAP'!F$50</f>
        <v>8.1915917114214025E-4</v>
      </c>
      <c r="K1798" s="1">
        <f>'[1]Electricity and CHPs_CAP'!G$50</f>
        <v>1.6473195107870541E-3</v>
      </c>
      <c r="L1798" s="1">
        <f>'[1]Electricity and CHPs_CAP'!H$50</f>
        <v>1.681412244975913E-3</v>
      </c>
      <c r="M1798" s="1">
        <f>'[1]Electricity and CHPs_CAP'!I$50</f>
        <v>2.9506687715207484E-3</v>
      </c>
      <c r="N1798" s="1">
        <f>'[1]Electricity and CHPs_CAP'!J$50</f>
        <v>2.147234764060018E-3</v>
      </c>
      <c r="O1798" s="1">
        <f>'[1]Electricity and CHPs_CAP'!K$50</f>
        <v>1.9062361095314559E-3</v>
      </c>
      <c r="P1798" s="1">
        <f>'[1]Electricity and CHPs_CAP'!L$50</f>
        <v>1.6276063082008665E-3</v>
      </c>
      <c r="Q1798" s="1">
        <f>'[1]Electricity and CHPs_CAP'!M$50</f>
        <v>2.208055207608005E-3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5.6645625521562805E-4</v>
      </c>
      <c r="J1799" s="1">
        <f>'[1]Electricity and CHPs_CAP'!F$53</f>
        <v>1.3727412099255936E-3</v>
      </c>
      <c r="K1799" s="1">
        <f>'[1]Electricity and CHPs_CAP'!G$53</f>
        <v>5.7382025761577304E-3</v>
      </c>
      <c r="L1799" s="1">
        <f>'[1]Electricity and CHPs_CAP'!H$53</f>
        <v>1.0073683204381918E-2</v>
      </c>
      <c r="M1799" s="1">
        <f>'[1]Electricity and CHPs_CAP'!I$53</f>
        <v>1.5920096032192452E-2</v>
      </c>
      <c r="N1799" s="1">
        <f>'[1]Electricity and CHPs_CAP'!J$53</f>
        <v>1.5326582022414714E-2</v>
      </c>
      <c r="O1799" s="1">
        <f>'[1]Electricity and CHPs_CAP'!K$53</f>
        <v>1.0773870077531167E-2</v>
      </c>
      <c r="P1799" s="1">
        <f>'[1]Electricity and CHPs_CAP'!L$53</f>
        <v>7.6760187170665404E-3</v>
      </c>
      <c r="Q1799" s="1">
        <f>'[1]Electricity and CHPs_CAP'!M$53</f>
        <v>5.2770847407260469E-3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4.6767811517567701E-4</v>
      </c>
      <c r="J1800" s="1">
        <f>'[1]Electricity and CHPs_CAP'!F$56</f>
        <v>8.1557005045623852E-4</v>
      </c>
      <c r="K1800" s="1">
        <f>'[1]Electricity and CHPs_CAP'!G$56</f>
        <v>1.2379836997303438E-3</v>
      </c>
      <c r="L1800" s="1">
        <f>'[1]Electricity and CHPs_CAP'!H$56</f>
        <v>1.1521918109375583E-3</v>
      </c>
      <c r="M1800" s="1">
        <f>'[1]Electricity and CHPs_CAP'!I$56</f>
        <v>1.3252549122558664E-3</v>
      </c>
      <c r="N1800" s="1">
        <f>'[1]Electricity and CHPs_CAP'!J$56</f>
        <v>1.8499621336983479E-3</v>
      </c>
      <c r="O1800" s="1">
        <f>'[1]Electricity and CHPs_CAP'!K$56</f>
        <v>1.6028728956797235E-3</v>
      </c>
      <c r="P1800" s="1">
        <f>'[1]Electricity and CHPs_CAP'!L$56</f>
        <v>1.339370313719189E-3</v>
      </c>
      <c r="Q1800" s="1">
        <f>'[1]Electricity and CHPs_CAP'!M$56</f>
        <v>2.1340126191292516E-3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9.0660066747424647E-2</v>
      </c>
      <c r="H1801" s="1">
        <f t="shared" si="1995"/>
        <v>8.3655984241353648E-2</v>
      </c>
      <c r="I1801" s="1">
        <f t="shared" si="1995"/>
        <v>0.34087012827718932</v>
      </c>
      <c r="J1801" s="1">
        <f t="shared" si="1995"/>
        <v>0.60448340567721481</v>
      </c>
      <c r="K1801" s="1">
        <f t="shared" si="1995"/>
        <v>0.77744213082377123</v>
      </c>
      <c r="L1801" s="1">
        <f t="shared" si="1995"/>
        <v>1.71470754144767</v>
      </c>
      <c r="M1801" s="1">
        <f t="shared" si="1995"/>
        <v>1.9000619259848699</v>
      </c>
      <c r="N1801" s="1">
        <f t="shared" si="1995"/>
        <v>1.90043769160284</v>
      </c>
      <c r="O1801" s="1">
        <f t="shared" si="1995"/>
        <v>1.90110996131218</v>
      </c>
      <c r="P1801" s="1">
        <f>P1802</f>
        <v>1.90118901617972</v>
      </c>
      <c r="Q1801" s="1">
        <f>Q1802</f>
        <v>1.90193596975641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9.0660066747424647E-2</v>
      </c>
      <c r="H1802" s="1">
        <f>'[1]Electricity and CHPs_CAP'!D$33</f>
        <v>8.3655984241353648E-2</v>
      </c>
      <c r="I1802" s="1">
        <f>'[1]Electricity and CHPs_CAP'!E$33</f>
        <v>0.34087012827718932</v>
      </c>
      <c r="J1802" s="1">
        <f>'[1]Electricity and CHPs_CAP'!F$33</f>
        <v>0.60448340567721481</v>
      </c>
      <c r="K1802" s="1">
        <f>'[1]Electricity and CHPs_CAP'!G$33</f>
        <v>0.77744213082377123</v>
      </c>
      <c r="L1802" s="1">
        <f>'[1]Electricity and CHPs_CAP'!H$33</f>
        <v>1.71470754144767</v>
      </c>
      <c r="M1802" s="1">
        <f>'[1]Electricity and CHPs_CAP'!I$33</f>
        <v>1.9000619259848699</v>
      </c>
      <c r="N1802" s="1">
        <f>'[1]Electricity and CHPs_CAP'!J$33</f>
        <v>1.90043769160284</v>
      </c>
      <c r="O1802" s="1">
        <f>'[1]Electricity and CHPs_CAP'!K$33</f>
        <v>1.90110996131218</v>
      </c>
      <c r="P1802" s="1">
        <f>'[1]Electricity and CHPs_CAP'!L$33</f>
        <v>1.90118901617972</v>
      </c>
      <c r="Q1802" s="1">
        <f>'[1]Electricity and CHPs_CAP'!M$33</f>
        <v>1.90193596975641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4.3709022357487459</v>
      </c>
      <c r="H1803" s="1">
        <f t="shared" si="1996"/>
        <v>8.5992519893688115</v>
      </c>
      <c r="I1803" s="1">
        <f t="shared" si="1996"/>
        <v>11.531012243111153</v>
      </c>
      <c r="J1803" s="1">
        <f t="shared" si="1996"/>
        <v>19.42355580365642</v>
      </c>
      <c r="K1803" s="1">
        <f t="shared" si="1996"/>
        <v>29.425344416741396</v>
      </c>
      <c r="L1803" s="1">
        <f t="shared" ref="L1803:O1803" si="1997">SUM(L1804:L1808)</f>
        <v>35.412075501141913</v>
      </c>
      <c r="M1803" s="1">
        <f t="shared" si="1997"/>
        <v>38.462791022266536</v>
      </c>
      <c r="N1803" s="1">
        <f t="shared" si="1997"/>
        <v>39.911966102017715</v>
      </c>
      <c r="O1803" s="1">
        <f t="shared" si="1997"/>
        <v>41.330133013072896</v>
      </c>
      <c r="P1803" s="1">
        <f>SUM(P1804:P1808)</f>
        <v>41.105290144752651</v>
      </c>
      <c r="Q1803" s="1">
        <f>SUM(Q1804:Q1808)</f>
        <v>42.067529645715702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5.1753033553081796E-4</v>
      </c>
      <c r="I1804" s="1">
        <f>'[1]Electricity and CHPs_CAP'!E$34</f>
        <v>5.0031887572445699E-2</v>
      </c>
      <c r="J1804" s="1">
        <f>'[1]Electricity and CHPs_CAP'!F$34</f>
        <v>0.42371922580325427</v>
      </c>
      <c r="K1804" s="1">
        <f>'[1]Electricity and CHPs_CAP'!G$34</f>
        <v>2.9424031797351811</v>
      </c>
      <c r="L1804" s="1">
        <f>'[1]Electricity and CHPs_CAP'!H$34</f>
        <v>4.2188263639682191</v>
      </c>
      <c r="M1804" s="1">
        <f>'[1]Electricity and CHPs_CAP'!I$34</f>
        <v>5.3817895174994801</v>
      </c>
      <c r="N1804" s="1">
        <f>'[1]Electricity and CHPs_CAP'!J$34</f>
        <v>5.1434983194357295</v>
      </c>
      <c r="O1804" s="1">
        <f>'[1]Electricity and CHPs_CAP'!K$34</f>
        <v>4.7881199785788002</v>
      </c>
      <c r="P1804" s="1">
        <f>'[1]Electricity and CHPs_CAP'!L$34</f>
        <v>2.699259750168884</v>
      </c>
      <c r="Q1804" s="1">
        <f>'[1]Electricity and CHPs_CAP'!M$34</f>
        <v>1.7023861137806431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1.6529271287189224</v>
      </c>
      <c r="H1805" s="1">
        <f>'[1]Electricity and CHPs_CAP'!D$35</f>
        <v>2.4487648778294431</v>
      </c>
      <c r="I1805" s="1">
        <f>'[1]Electricity and CHPs_CAP'!E$35</f>
        <v>2.3798569840167221</v>
      </c>
      <c r="J1805" s="1">
        <f>'[1]Electricity and CHPs_CAP'!F$35</f>
        <v>4.89444892684695</v>
      </c>
      <c r="K1805" s="1">
        <f>'[1]Electricity and CHPs_CAP'!G$35</f>
        <v>5.1441469499370607</v>
      </c>
      <c r="L1805" s="1">
        <f>'[1]Electricity and CHPs_CAP'!H$35</f>
        <v>5.4065532901700797</v>
      </c>
      <c r="M1805" s="1">
        <f>'[1]Electricity and CHPs_CAP'!I$35</f>
        <v>5.6823432491240604</v>
      </c>
      <c r="N1805" s="1">
        <f>'[1]Electricity and CHPs_CAP'!J$35</f>
        <v>5.9722002055774501</v>
      </c>
      <c r="O1805" s="1">
        <f>'[1]Electricity and CHPs_CAP'!K$35</f>
        <v>6.27684283516151</v>
      </c>
      <c r="P1805" s="1">
        <f>'[1]Electricity and CHPs_CAP'!L$35</f>
        <v>6.5970254435703799</v>
      </c>
      <c r="Q1805" s="1">
        <f>'[1]Electricity and CHPs_CAP'!M$35</f>
        <v>6.9335407537569296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1.1559134145572734</v>
      </c>
      <c r="H1806" s="1">
        <f>'[1]Electricity and CHPs_CAP'!D$36</f>
        <v>3.2396506682421831</v>
      </c>
      <c r="I1806" s="1">
        <f>'[1]Electricity and CHPs_CAP'!E$36</f>
        <v>4.6799999140183557</v>
      </c>
      <c r="J1806" s="1">
        <f>'[1]Electricity and CHPs_CAP'!F$36</f>
        <v>4.9203104326213092</v>
      </c>
      <c r="K1806" s="1">
        <f>'[1]Electricity and CHPs_CAP'!G$36</f>
        <v>5.1713987191754756</v>
      </c>
      <c r="L1806" s="1">
        <f>'[1]Electricity and CHPs_CAP'!H$36</f>
        <v>8.597513211062294</v>
      </c>
      <c r="M1806" s="1">
        <f>'[1]Electricity and CHPs_CAP'!I$36</f>
        <v>9.3326351824347036</v>
      </c>
      <c r="N1806" s="1">
        <f>'[1]Electricity and CHPs_CAP'!J$36</f>
        <v>9.8086944240401159</v>
      </c>
      <c r="O1806" s="1">
        <f>'[1]Electricity and CHPs_CAP'!K$36</f>
        <v>10.309038085921484</v>
      </c>
      <c r="P1806" s="1">
        <f>'[1]Electricity and CHPs_CAP'!L$36</f>
        <v>10.834906143645489</v>
      </c>
      <c r="Q1806" s="1">
        <f>'[1]Electricity and CHPs_CAP'!M$36</f>
        <v>11.387607088890467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0.4389603276309601</v>
      </c>
      <c r="H1807" s="1">
        <f>'[1]Electricity and CHPs_CAP'!D$37</f>
        <v>1.734966044968016</v>
      </c>
      <c r="I1807" s="1">
        <f>'[1]Electricity and CHPs_CAP'!E$37</f>
        <v>3.3299997215705019</v>
      </c>
      <c r="J1807" s="1">
        <f>'[1]Electricity and CHPs_CAP'!F$37</f>
        <v>8.0368883818776613</v>
      </c>
      <c r="K1807" s="1">
        <f>'[1]Electricity and CHPs_CAP'!G$37</f>
        <v>9.3081307893616341</v>
      </c>
      <c r="L1807" s="1">
        <f>'[1]Electricity and CHPs_CAP'!H$37</f>
        <v>9.980009691345991</v>
      </c>
      <c r="M1807" s="1">
        <f>'[1]Electricity and CHPs_CAP'!I$37</f>
        <v>10.48910680734625</v>
      </c>
      <c r="N1807" s="1">
        <f>'[1]Electricity and CHPs_CAP'!J$37</f>
        <v>11.02415760454979</v>
      </c>
      <c r="O1807" s="1">
        <f>'[1]Electricity and CHPs_CAP'!K$37</f>
        <v>11.586501813219311</v>
      </c>
      <c r="P1807" s="1">
        <f>'[1]Electricity and CHPs_CAP'!L$37</f>
        <v>12.1775324170187</v>
      </c>
      <c r="Q1807" s="1">
        <f>'[1]Electricity and CHPs_CAP'!M$37</f>
        <v>12.798714663569879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1.1231013648415908</v>
      </c>
      <c r="H1808" s="1">
        <f>'[1]Electricity and CHPs_CAP'!D$38</f>
        <v>1.1753528679936396</v>
      </c>
      <c r="I1808" s="1">
        <f>'[1]Electricity and CHPs_CAP'!E$38</f>
        <v>1.0911237359331274</v>
      </c>
      <c r="J1808" s="1">
        <f>'[1]Electricity and CHPs_CAP'!F$38</f>
        <v>1.1481888365072441</v>
      </c>
      <c r="K1808" s="1">
        <f>'[1]Electricity and CHPs_CAP'!G$38</f>
        <v>6.859264778532042</v>
      </c>
      <c r="L1808" s="1">
        <f>'[1]Electricity and CHPs_CAP'!H$38</f>
        <v>7.2091729445953296</v>
      </c>
      <c r="M1808" s="1">
        <f>'[1]Electricity and CHPs_CAP'!I$38</f>
        <v>7.5769162658620397</v>
      </c>
      <c r="N1808" s="1">
        <f>'[1]Electricity and CHPs_CAP'!J$38</f>
        <v>7.9634155484146296</v>
      </c>
      <c r="O1808" s="1">
        <f>'[1]Electricity and CHPs_CAP'!K$38</f>
        <v>8.3696303001917904</v>
      </c>
      <c r="P1808" s="1">
        <f>'[1]Electricity and CHPs_CAP'!L$38</f>
        <v>8.7965663903492004</v>
      </c>
      <c r="Q1808" s="1">
        <f>'[1]Electricity and CHPs_CAP'!M$38</f>
        <v>9.2452810257177802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5.2817421489536262E-3</v>
      </c>
      <c r="M1809" s="1">
        <f>'[1]Electricity and CHPs_CAP'!I$32</f>
        <v>1.4412186202198031E-2</v>
      </c>
      <c r="N1809" s="1">
        <f>'[1]Electricity and CHPs_CAP'!J$32</f>
        <v>1.301813854877415E-2</v>
      </c>
      <c r="O1809" s="1">
        <f>'[1]Electricity and CHPs_CAP'!K$32</f>
        <v>1.301572034247968E-2</v>
      </c>
      <c r="P1809" s="1">
        <f>'[1]Electricity and CHPs_CAP'!L$32</f>
        <v>1.301617622860265E-2</v>
      </c>
      <c r="Q1809" s="1">
        <f>'[1]Electricity and CHPs_CAP'!M$32</f>
        <v>1.3024480710155609E-2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5.2817421489536262E-3</v>
      </c>
      <c r="M1810" s="1">
        <f t="shared" si="2001"/>
        <v>1.4412186202198031E-2</v>
      </c>
      <c r="N1810" s="1">
        <f t="shared" si="2001"/>
        <v>1.301813854877415E-2</v>
      </c>
      <c r="O1810" s="1">
        <f t="shared" si="2001"/>
        <v>1.301572034247968E-2</v>
      </c>
      <c r="P1810" s="1">
        <f>P1809</f>
        <v>1.301617622860265E-2</v>
      </c>
      <c r="Q1810" s="1">
        <f>Q1809</f>
        <v>1.3024480710155609E-2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6.3234732777809504E-4</v>
      </c>
      <c r="J1811" s="1">
        <f t="shared" si="2002"/>
        <v>2.559728023068425E-2</v>
      </c>
      <c r="K1811" s="1">
        <f t="shared" si="2002"/>
        <v>2.9303565336395779E-2</v>
      </c>
      <c r="L1811" s="1">
        <f t="shared" ref="L1811:O1811" si="2003">SUM(L1812:L1814)</f>
        <v>4.3556476041436636E-2</v>
      </c>
      <c r="M1811" s="1">
        <f t="shared" si="2003"/>
        <v>0.13921990597884465</v>
      </c>
      <c r="N1811" s="1">
        <f t="shared" si="2003"/>
        <v>0.15000520613033619</v>
      </c>
      <c r="O1811" s="1">
        <f t="shared" si="2003"/>
        <v>0.15244199837220837</v>
      </c>
      <c r="P1811" s="1">
        <f>SUM(P1812:P1814)</f>
        <v>0.19834705596703256</v>
      </c>
      <c r="Q1811" s="1">
        <f>SUM(Q1812:Q1814)</f>
        <v>0.20790635415545089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3.59902772688397E-3</v>
      </c>
      <c r="L1812" s="1">
        <f>'[1]Electricity and CHPs_CAP'!H$30</f>
        <v>3.6937512578596949E-3</v>
      </c>
      <c r="M1812" s="1">
        <f>'[1]Electricity and CHPs_CAP'!I$30</f>
        <v>3.8213819834942854E-2</v>
      </c>
      <c r="N1812" s="1">
        <f>'[1]Electricity and CHPs_CAP'!J$30</f>
        <v>4.8134736612309457E-2</v>
      </c>
      <c r="O1812" s="1">
        <f>'[1]Electricity and CHPs_CAP'!K$30</f>
        <v>5.3457736331308271E-2</v>
      </c>
      <c r="P1812" s="1">
        <f>'[1]Electricity and CHPs_CAP'!L$30</f>
        <v>6.7293329481370137E-2</v>
      </c>
      <c r="Q1812" s="1">
        <f>'[1]Electricity and CHPs_CAP'!M$30</f>
        <v>7.1262144837081154E-2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'[1]Electricity and CHPs_CAP'!F$46</f>
        <v>2.3626104916124699E-2</v>
      </c>
      <c r="K1813" s="1">
        <f>'[1]Electricity and CHPs_CAP'!G$46</f>
        <v>2.3643232523410877E-2</v>
      </c>
      <c r="L1813" s="1">
        <f>'[1]Electricity and CHPs_CAP'!H$46</f>
        <v>3.7967369095499567E-2</v>
      </c>
      <c r="M1813" s="1">
        <f>'[1]Electricity and CHPs_CAP'!I$46</f>
        <v>9.4203526011313793E-2</v>
      </c>
      <c r="N1813" s="1">
        <f>'[1]Electricity and CHPs_CAP'!J$46</f>
        <v>9.2329833278091411E-2</v>
      </c>
      <c r="O1813" s="1">
        <f>'[1]Electricity and CHPs_CAP'!K$46</f>
        <v>8.9723553297098246E-2</v>
      </c>
      <c r="P1813" s="1">
        <f>'[1]Electricity and CHPs_CAP'!L$46</f>
        <v>0.11917442372705997</v>
      </c>
      <c r="Q1813" s="1">
        <f>'[1]Electricity and CHPs_CAP'!M$46</f>
        <v>0.12439475533529391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6.3234732777809504E-4</v>
      </c>
      <c r="J1814" s="1">
        <f>'[1]Electricity and CHPs_CAP'!F$57</f>
        <v>1.9711753145595489E-3</v>
      </c>
      <c r="K1814" s="1">
        <f>'[1]Electricity and CHPs_CAP'!G$57</f>
        <v>2.0613050861009326E-3</v>
      </c>
      <c r="L1814" s="1">
        <f>'[1]Electricity and CHPs_CAP'!H$57</f>
        <v>1.8953556880773766E-3</v>
      </c>
      <c r="M1814" s="1">
        <f>'[1]Electricity and CHPs_CAP'!I$57</f>
        <v>6.80256013258801E-3</v>
      </c>
      <c r="N1814" s="1">
        <f>'[1]Electricity and CHPs_CAP'!J$57</f>
        <v>9.5406362399353042E-3</v>
      </c>
      <c r="O1814" s="1">
        <f>'[1]Electricity and CHPs_CAP'!K$57</f>
        <v>9.2607087438018668E-3</v>
      </c>
      <c r="P1814" s="1">
        <f>'[1]Electricity and CHPs_CAP'!L$57</f>
        <v>1.1879302758602425E-2</v>
      </c>
      <c r="Q1814" s="1">
        <f>'[1]Electricity and CHPs_CAP'!M$57</f>
        <v>1.2249453983075816E-2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0.12680036593154129</v>
      </c>
      <c r="G1815" s="1">
        <f t="shared" ref="G1815:K1815" si="2004">SUM(G1816:G1822)</f>
        <v>0.12683011813400705</v>
      </c>
      <c r="H1815" s="1">
        <f t="shared" si="2004"/>
        <v>0.12695728206330231</v>
      </c>
      <c r="I1815" s="1">
        <f t="shared" si="2004"/>
        <v>0.23369656541911951</v>
      </c>
      <c r="J1815" s="1">
        <f t="shared" si="2004"/>
        <v>0.59814218587544432</v>
      </c>
      <c r="K1815" s="1">
        <f t="shared" si="2004"/>
        <v>1.3922641522799375</v>
      </c>
      <c r="L1815" s="1">
        <f t="shared" ref="L1815:O1815" si="2005">SUM(L1816:L1822)</f>
        <v>2.0551996197290832</v>
      </c>
      <c r="M1815" s="1">
        <f t="shared" si="2005"/>
        <v>3.3709926433189201</v>
      </c>
      <c r="N1815" s="1">
        <f t="shared" si="2005"/>
        <v>2.8213435601673136</v>
      </c>
      <c r="O1815" s="1">
        <f t="shared" si="2005"/>
        <v>2.6583515312173667</v>
      </c>
      <c r="P1815" s="1">
        <f>SUM(P1816:P1822)</f>
        <v>2.556962766148057</v>
      </c>
      <c r="Q1815" s="1">
        <f>SUM(Q1816:Q1822)</f>
        <v>2.6151872509649428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9.9985494241754166E-2</v>
      </c>
      <c r="H1816" s="1">
        <f>'[1]Electricity and CHPs_CAP'!D$63</f>
        <v>9.998592049390205E-2</v>
      </c>
      <c r="I1816" s="1">
        <f>'[1]Electricity and CHPs_CAP'!E$63</f>
        <v>9.9987186282589222E-2</v>
      </c>
      <c r="J1816" s="1">
        <f>'[1]Electricity and CHPs_CAP'!F$63</f>
        <v>9.9991087658189301E-2</v>
      </c>
      <c r="K1816" s="1">
        <f>'[1]Electricity and CHPs_CAP'!G$63</f>
        <v>9.99931615101914E-2</v>
      </c>
      <c r="L1816" s="1">
        <f>'[1]Electricity and CHPs_CAP'!H$63</f>
        <v>9.9993051522338589E-2</v>
      </c>
      <c r="M1816" s="1">
        <f>'[1]Electricity and CHPs_CAP'!I$63</f>
        <v>9.999097313784211E-2</v>
      </c>
      <c r="N1816" s="1">
        <f>'[1]Electricity and CHPs_CAP'!J$63</f>
        <v>9.9987151496243071E-2</v>
      </c>
      <c r="O1816" s="1">
        <f>'[1]Electricity and CHPs_CAP'!K$63</f>
        <v>9.9984295615427543E-2</v>
      </c>
      <c r="P1816" s="1">
        <f>'[1]Electricity and CHPs_CAP'!L$63</f>
        <v>9.998204217815157E-2</v>
      </c>
      <c r="Q1816" s="1">
        <f>'[1]Electricity and CHPs_CAP'!M$63</f>
        <v>9.9980835702455514E-2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4.4706285887321003E-3</v>
      </c>
      <c r="G1817" s="1">
        <f>'[1]Electricity and CHPs_CAP'!C$64</f>
        <v>4.4784225450674262E-3</v>
      </c>
      <c r="H1817" s="1">
        <f>'[1]Electricity and CHPs_CAP'!D$64</f>
        <v>4.5021740394869539E-3</v>
      </c>
      <c r="I1817" s="1">
        <f>'[1]Electricity and CHPs_CAP'!E$64</f>
        <v>4.0750382607247781E-3</v>
      </c>
      <c r="J1817" s="1">
        <f>'[1]Electricity and CHPs_CAP'!F$64</f>
        <v>0.25248451676259986</v>
      </c>
      <c r="K1817" s="1">
        <f>'[1]Electricity and CHPs_CAP'!G$64</f>
        <v>0.29278938468709215</v>
      </c>
      <c r="L1817" s="1">
        <f>'[1]Electricity and CHPs_CAP'!H$64</f>
        <v>0.29299295179628543</v>
      </c>
      <c r="M1817" s="1">
        <f>'[1]Electricity and CHPs_CAP'!I$64</f>
        <v>0.29355362298582593</v>
      </c>
      <c r="N1817" s="1">
        <f>'[1]Electricity and CHPs_CAP'!J$64</f>
        <v>0.29361409848634135</v>
      </c>
      <c r="O1817" s="1">
        <f>'[1]Electricity and CHPs_CAP'!K$64</f>
        <v>0.29462090008878494</v>
      </c>
      <c r="P1817" s="1">
        <f>'[1]Electricity and CHPs_CAP'!L$64</f>
        <v>0.29583495091962897</v>
      </c>
      <c r="Q1817" s="1">
        <f>'[1]Electricity and CHPs_CAP'!M$64</f>
        <v>0.34725970477553847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3.3518069842660399E-3</v>
      </c>
      <c r="G1818" s="1">
        <f>'[1]Electricity and CHPs_CAP'!C$65</f>
        <v>3.357813942091799E-3</v>
      </c>
      <c r="H1818" s="1">
        <f>'[1]Electricity and CHPs_CAP'!D$65</f>
        <v>3.3764980148057963E-3</v>
      </c>
      <c r="I1818" s="1">
        <f>'[1]Electricity and CHPs_CAP'!E$65</f>
        <v>3.1252482830995002E-3</v>
      </c>
      <c r="J1818" s="1">
        <f>'[1]Electricity and CHPs_CAP'!F$65</f>
        <v>3.0330886479269563E-2</v>
      </c>
      <c r="K1818" s="1">
        <f>'[1]Electricity and CHPs_CAP'!G$65</f>
        <v>0.6957179820772792</v>
      </c>
      <c r="L1818" s="1">
        <f>'[1]Electricity and CHPs_CAP'!H$65</f>
        <v>1.2967329140227879</v>
      </c>
      <c r="M1818" s="1">
        <f>'[1]Electricity and CHPs_CAP'!I$65</f>
        <v>2.5746805121731828</v>
      </c>
      <c r="N1818" s="1">
        <f>'[1]Electricity and CHPs_CAP'!J$65</f>
        <v>2.0087480819376267</v>
      </c>
      <c r="O1818" s="1">
        <f>'[1]Electricity and CHPs_CAP'!K$65</f>
        <v>1.8178891238304737</v>
      </c>
      <c r="P1818" s="1">
        <f>'[1]Electricity and CHPs_CAP'!L$65</f>
        <v>1.6914439492869635</v>
      </c>
      <c r="Q1818" s="1">
        <f>'[1]Electricity and CHPs_CAP'!M$65</f>
        <v>1.6689709205417811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3.0216270507235311E-3</v>
      </c>
      <c r="G1819" s="1">
        <f>'[1]Electricity and CHPs_CAP'!C$66</f>
        <v>3.026122338010541E-3</v>
      </c>
      <c r="H1819" s="1">
        <f>'[1]Electricity and CHPs_CAP'!D$66</f>
        <v>3.0379306105971994E-3</v>
      </c>
      <c r="I1819" s="1">
        <f>'[1]Electricity and CHPs_CAP'!E$66</f>
        <v>2.3093733795304983E-2</v>
      </c>
      <c r="J1819" s="1">
        <f>'[1]Electricity and CHPs_CAP'!F$66</f>
        <v>4.4018368140771078E-2</v>
      </c>
      <c r="K1819" s="1">
        <f>'[1]Electricity and CHPs_CAP'!G$66</f>
        <v>6.5090631967793633E-2</v>
      </c>
      <c r="L1819" s="1">
        <f>'[1]Electricity and CHPs_CAP'!H$66</f>
        <v>6.2934748326023748E-2</v>
      </c>
      <c r="M1819" s="1">
        <f>'[1]Electricity and CHPs_CAP'!I$66</f>
        <v>8.1470386733025271E-2</v>
      </c>
      <c r="N1819" s="1">
        <f>'[1]Electricity and CHPs_CAP'!J$66</f>
        <v>9.9610278561143961E-2</v>
      </c>
      <c r="O1819" s="1">
        <f>'[1]Electricity and CHPs_CAP'!K$66</f>
        <v>9.8183268014447003E-2</v>
      </c>
      <c r="P1819" s="1">
        <f>'[1]Electricity and CHPs_CAP'!L$66</f>
        <v>0.11075514680793269</v>
      </c>
      <c r="Q1819" s="1">
        <f>'[1]Electricity and CHPs_CAP'!M$66</f>
        <v>0.11044819622713539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6.4025937046776095E-3</v>
      </c>
      <c r="G1820" s="1">
        <f>'[1]Electricity and CHPs_CAP'!C$67</f>
        <v>6.4131191498294866E-3</v>
      </c>
      <c r="H1820" s="1">
        <f>'[1]Electricity and CHPs_CAP'!D$67</f>
        <v>6.4434466943591381E-3</v>
      </c>
      <c r="I1820" s="1">
        <f>'[1]Electricity and CHPs_CAP'!E$67</f>
        <v>3.8432191740205443E-2</v>
      </c>
      <c r="J1820" s="1">
        <f>'[1]Electricity and CHPs_CAP'!F$67</f>
        <v>5.8166036523043557E-2</v>
      </c>
      <c r="K1820" s="1">
        <f>'[1]Electricity and CHPs_CAP'!G$67</f>
        <v>7.2120574981637375E-2</v>
      </c>
      <c r="L1820" s="1">
        <f>'[1]Electricity and CHPs_CAP'!H$67</f>
        <v>0.10220565298904535</v>
      </c>
      <c r="M1820" s="1">
        <f>'[1]Electricity and CHPs_CAP'!I$67</f>
        <v>0.12210346001153283</v>
      </c>
      <c r="N1820" s="1">
        <f>'[1]Electricity and CHPs_CAP'!J$67</f>
        <v>0.11895707652241347</v>
      </c>
      <c r="O1820" s="1">
        <f>'[1]Electricity and CHPs_CAP'!K$67</f>
        <v>0.12962038423818176</v>
      </c>
      <c r="P1820" s="1">
        <f>'[1]Electricity and CHPs_CAP'!L$67</f>
        <v>0.1337697049155899</v>
      </c>
      <c r="Q1820" s="1">
        <f>'[1]Electricity and CHPs_CAP'!M$67</f>
        <v>0.14489476202746154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6.4210681880832697E-3</v>
      </c>
      <c r="G1821" s="1">
        <f>'[1]Electricity and CHPs_CAP'!C$68</f>
        <v>6.4316771272442744E-3</v>
      </c>
      <c r="H1821" s="1">
        <f>'[1]Electricity and CHPs_CAP'!D$68</f>
        <v>6.4627652267081909E-3</v>
      </c>
      <c r="I1821" s="1">
        <f>'[1]Electricity and CHPs_CAP'!E$68</f>
        <v>3.886661335579502E-2</v>
      </c>
      <c r="J1821" s="1">
        <f>'[1]Electricity and CHPs_CAP'!F$68</f>
        <v>6.7313676012109441E-2</v>
      </c>
      <c r="K1821" s="1">
        <f>'[1]Electricity and CHPs_CAP'!G$68</f>
        <v>9.8849853949026678E-2</v>
      </c>
      <c r="L1821" s="1">
        <f>'[1]Electricity and CHPs_CAP'!H$68</f>
        <v>0.1201387934512429</v>
      </c>
      <c r="M1821" s="1">
        <f>'[1]Electricity and CHPs_CAP'!I$68</f>
        <v>0.12337814419560181</v>
      </c>
      <c r="N1821" s="1">
        <f>'[1]Electricity and CHPs_CAP'!J$68</f>
        <v>0.12043784263549107</v>
      </c>
      <c r="O1821" s="1">
        <f>'[1]Electricity and CHPs_CAP'!K$68</f>
        <v>0.13088385801628336</v>
      </c>
      <c r="P1821" s="1">
        <f>'[1]Electricity and CHPs_CAP'!L$68</f>
        <v>0.1352583127418204</v>
      </c>
      <c r="Q1821" s="1">
        <f>'[1]Electricity and CHPs_CAP'!M$68</f>
        <v>0.1467313336090382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3.1326414150587398E-3</v>
      </c>
      <c r="G1822" s="1">
        <f>'[1]Electricity and CHPs_CAP'!C$69</f>
        <v>3.1374687900093358E-3</v>
      </c>
      <c r="H1822" s="1">
        <f>'[1]Electricity and CHPs_CAP'!D$69</f>
        <v>3.1485469834429815E-3</v>
      </c>
      <c r="I1822" s="1">
        <f>'[1]Electricity and CHPs_CAP'!E$69</f>
        <v>2.6116553701400532E-2</v>
      </c>
      <c r="J1822" s="1">
        <f>'[1]Electricity and CHPs_CAP'!F$69</f>
        <v>4.5837614299461441E-2</v>
      </c>
      <c r="K1822" s="1">
        <f>'[1]Electricity and CHPs_CAP'!G$69</f>
        <v>6.7702563106917163E-2</v>
      </c>
      <c r="L1822" s="1">
        <f>'[1]Electricity and CHPs_CAP'!H$69</f>
        <v>8.0201507621359455E-2</v>
      </c>
      <c r="M1822" s="1">
        <f>'[1]Electricity and CHPs_CAP'!I$69</f>
        <v>7.5815544081909284E-2</v>
      </c>
      <c r="N1822" s="1">
        <f>'[1]Electricity and CHPs_CAP'!J$69</f>
        <v>7.9989030528053992E-2</v>
      </c>
      <c r="O1822" s="1">
        <f>'[1]Electricity and CHPs_CAP'!K$69</f>
        <v>8.7169701413768341E-2</v>
      </c>
      <c r="P1822" s="1">
        <f>'[1]Electricity and CHPs_CAP'!L$69</f>
        <v>8.9918659297969855E-2</v>
      </c>
      <c r="Q1822" s="1">
        <f>'[1]Electricity and CHPs_CAP'!M$69</f>
        <v>9.69014980815327E-2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11.164172177549489</v>
      </c>
      <c r="G1823" s="3">
        <f t="shared" ref="G1823:K1823" si="2008">SUM(G1824,G1843)</f>
        <v>12.015294240846668</v>
      </c>
      <c r="H1823" s="3">
        <f t="shared" si="2008"/>
        <v>12.259146665337401</v>
      </c>
      <c r="I1823" s="3">
        <f t="shared" si="2008"/>
        <v>13.249625097285893</v>
      </c>
      <c r="J1823" s="3">
        <f t="shared" si="2008"/>
        <v>10.757122773214709</v>
      </c>
      <c r="K1823" s="3">
        <f t="shared" si="2008"/>
        <v>10.468443675096532</v>
      </c>
      <c r="L1823" s="3">
        <f t="shared" ref="L1823:O1823" si="2009">SUM(L1824,L1843)</f>
        <v>10.886060824911583</v>
      </c>
      <c r="M1823" s="3">
        <f t="shared" si="2009"/>
        <v>11.062839502784392</v>
      </c>
      <c r="N1823" s="3">
        <f t="shared" si="2009"/>
        <v>10.570191645332894</v>
      </c>
      <c r="O1823" s="3">
        <f t="shared" si="2009"/>
        <v>10.413753788487787</v>
      </c>
      <c r="P1823" s="3">
        <f>SUM(P1824,P1843)</f>
        <v>10.0739085072723</v>
      </c>
      <c r="Q1823" s="3">
        <f>SUM(Q1824,Q1843)</f>
        <v>9.8699071797617357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9.3030981491408529</v>
      </c>
      <c r="G1824" s="1">
        <f t="shared" ref="G1824:K1824" si="2010">SUM(G1825,G1828,G1830,G1833,G1835,G1837,G1839,G1841)</f>
        <v>9.9961701846264326</v>
      </c>
      <c r="H1824" s="1">
        <f t="shared" si="2010"/>
        <v>10.262972964766817</v>
      </c>
      <c r="I1824" s="1">
        <f t="shared" si="2010"/>
        <v>11.128361990282968</v>
      </c>
      <c r="J1824" s="1">
        <f t="shared" si="2010"/>
        <v>8.9288710920403975</v>
      </c>
      <c r="K1824" s="1">
        <f t="shared" si="2010"/>
        <v>8.4346611589860405</v>
      </c>
      <c r="L1824" s="1">
        <f t="shared" ref="L1824:O1824" si="2011">SUM(L1825,L1828,L1830,L1833,L1835,L1837,L1839,L1841)</f>
        <v>8.537523965590756</v>
      </c>
      <c r="M1824" s="1">
        <f t="shared" si="2011"/>
        <v>8.5257214892799791</v>
      </c>
      <c r="N1824" s="1">
        <f t="shared" si="2011"/>
        <v>8.3599454107453628</v>
      </c>
      <c r="O1824" s="1">
        <f t="shared" si="2011"/>
        <v>8.4480235297266262</v>
      </c>
      <c r="P1824" s="1">
        <f>SUM(P1825,P1828,P1830,P1833,P1835,P1837,P1839,P1841)</f>
        <v>8.1840251565076514</v>
      </c>
      <c r="Q1824" s="1">
        <f>SUM(Q1825,Q1828,Q1830,Q1833,Q1835,Q1837,Q1839,Q1841)</f>
        <v>7.9761028122844229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2.1116784758394318</v>
      </c>
      <c r="G1825" s="1">
        <f t="shared" ref="G1825:K1825" si="2012">SUM(G1826:G1827)</f>
        <v>2.4158298703340799</v>
      </c>
      <c r="H1825" s="1">
        <f t="shared" si="2012"/>
        <v>2.6042951079985395</v>
      </c>
      <c r="I1825" s="1">
        <f t="shared" si="2012"/>
        <v>3.4582290866092698</v>
      </c>
      <c r="J1825" s="1">
        <f t="shared" si="2012"/>
        <v>4.3489318188578991</v>
      </c>
      <c r="K1825" s="1">
        <f t="shared" si="2012"/>
        <v>5.4225753108074359</v>
      </c>
      <c r="L1825" s="1">
        <f t="shared" ref="L1825:O1825" si="2013">SUM(L1826:L1827)</f>
        <v>5.6686792610692942</v>
      </c>
      <c r="M1825" s="1">
        <f t="shared" si="2013"/>
        <v>6.1611371746581893</v>
      </c>
      <c r="N1825" s="1">
        <f t="shared" si="2013"/>
        <v>6.2104344280512738</v>
      </c>
      <c r="O1825" s="1">
        <f t="shared" si="2013"/>
        <v>6.3246781383694142</v>
      </c>
      <c r="P1825" s="1">
        <f>SUM(P1826:P1827)</f>
        <v>6.2803905223891245</v>
      </c>
      <c r="Q1825" s="1">
        <f>SUM(Q1826:Q1827)</f>
        <v>6.1943145006793454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0.67258411740523116</v>
      </c>
      <c r="G1826" s="1" cm="1">
        <f t="array" ref="G1826">SUMPRODUCT(([1]OUT_FinalEnergyCons!$B$4:$B$10000="var_cap")*1,(ISNUMBER(SEARCH("RH*-SHELCBR",[1]OUT_FinalEnergyCons!$A$4:$A$10000)))*1,[1]OUT_FinalEnergyCons!E$4:E$10000)</f>
        <v>0.7032078288832273</v>
      </c>
      <c r="H1826" s="1" cm="1">
        <f t="array" ref="H1826">SUMPRODUCT(([1]OUT_FinalEnergyCons!$B$4:$B$10000="var_cap")*1,(ISNUMBER(SEARCH("RH*-SHELCBR",[1]OUT_FinalEnergyCons!$A$4:$A$10000)))*1,[1]OUT_FinalEnergyCons!F$4:F$10000)</f>
        <v>0.69478167699220406</v>
      </c>
      <c r="I1826" s="1" cm="1">
        <f t="array" ref="I1826">SUMPRODUCT(([1]OUT_FinalEnergyCons!$B$4:$B$10000="var_cap")*1,(ISNUMBER(SEARCH("RH*-SHELCBR",[1]OUT_FinalEnergyCons!$A$4:$A$10000)))*1,[1]OUT_FinalEnergyCons!G$4:G$10000)</f>
        <v>0.68215398508524883</v>
      </c>
      <c r="J1826" s="1" cm="1">
        <f t="array" ref="J1826">SUMPRODUCT(([1]OUT_FinalEnergyCons!$B$4:$B$10000="var_cap")*1,(ISNUMBER(SEARCH("RH*-SHELCBR",[1]OUT_FinalEnergyCons!$A$4:$A$10000)))*1,[1]OUT_FinalEnergyCons!H$4:H$10000)</f>
        <v>0.29235205679701431</v>
      </c>
      <c r="K1826" s="1" cm="1">
        <f t="array" ref="K1826">SUMPRODUCT(([1]OUT_FinalEnergyCons!$B$4:$B$10000="var_cap")*1,(ISNUMBER(SEARCH("RH*-SHELCBR",[1]OUT_FinalEnergyCons!$A$4:$A$10000)))*1,[1]OUT_FinalEnergyCons!I$4:I$10000)</f>
        <v>0.17002344344170489</v>
      </c>
      <c r="L1826" s="1" cm="1">
        <f t="array" ref="L1826">SUMPRODUCT(([1]OUT_FinalEnergyCons!$B$4:$B$10000="var_cap")*1,(ISNUMBER(SEARCH("RH*-SHELCBR",[1]OUT_FinalEnergyCons!$A$4:$A$10000)))*1,[1]OUT_FinalEnergyCons!J$4:J$10000)</f>
        <v>0.14695675801255587</v>
      </c>
      <c r="M1826" s="1" cm="1">
        <f t="array" ref="M1826">SUMPRODUCT(([1]OUT_FinalEnergyCons!$B$4:$B$10000="var_cap")*1,(ISNUMBER(SEARCH("RH*-SHELCBR",[1]OUT_FinalEnergyCons!$A$4:$A$10000)))*1,[1]OUT_FinalEnergyCons!K$4:K$10000)</f>
        <v>0.13717217660081615</v>
      </c>
      <c r="N1826" s="1" cm="1">
        <f t="array" ref="N1826">SUMPRODUCT(([1]OUT_FinalEnergyCons!$B$4:$B$10000="var_cap")*1,(ISNUMBER(SEARCH("RH*-SHELCBR",[1]OUT_FinalEnergyCons!$A$4:$A$10000)))*1,[1]OUT_FinalEnergyCons!L$4:L$10000)</f>
        <v>0.23051735093480716</v>
      </c>
      <c r="O1826" s="1" cm="1">
        <f t="array" ref="O1826">SUMPRODUCT(([1]OUT_FinalEnergyCons!$B$4:$B$10000="var_cap")*1,(ISNUMBER(SEARCH("RH*-SHELCBR",[1]OUT_FinalEnergyCons!$A$4:$A$10000)))*1,[1]OUT_FinalEnergyCons!M$4:M$10000)</f>
        <v>0.34408419525468797</v>
      </c>
      <c r="P1826" s="1" cm="1">
        <f t="array" ref="P1826">SUMPRODUCT(([1]OUT_FinalEnergyCons!$B$4:$B$10000="var_cap")*1,(ISNUMBER(SEARCH("RH*-SHELCBR",[1]OUT_FinalEnergyCons!$A$4:$A$10000)))*1,[1]OUT_FinalEnergyCons!N$4:N$10000)</f>
        <v>0.30024520243085268</v>
      </c>
      <c r="Q1826" s="1" cm="1">
        <f t="array" ref="Q1826">SUMPRODUCT(([1]OUT_FinalEnergyCons!$B$4:$B$10000="var_cap")*1,(ISNUMBER(SEARCH("RH*-SHELCBR",[1]OUT_FinalEnergyCons!$A$4:$A$10000)))*1,[1]OUT_FinalEnergyCons!O$4:O$10000)</f>
        <v>0.21180302696868369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1.4390943584342006</v>
      </c>
      <c r="G1827" s="1" cm="1">
        <f t="array" ref="G1827">SUMPRODUCT(([1]OUT_FinalEnergyCons!$B$4:$B$10000="var_cap")*1,ISNUMBER(SEARCH("RH*-SHELCHP",[1]OUT_FinalEnergyCons!$A$4:$A$10000))*1,[1]OUT_FinalEnergyCons!E$4:E$10000)</f>
        <v>1.7126220414508524</v>
      </c>
      <c r="H1827" s="1" cm="1">
        <f t="array" ref="H1827">SUMPRODUCT(([1]OUT_FinalEnergyCons!$B$4:$B$10000="var_cap")*1,ISNUMBER(SEARCH("RH*-SHELCHP",[1]OUT_FinalEnergyCons!$A$4:$A$10000))*1,[1]OUT_FinalEnergyCons!F$4:F$10000)</f>
        <v>1.9095134310063353</v>
      </c>
      <c r="I1827" s="1" cm="1">
        <f t="array" ref="I1827">SUMPRODUCT(([1]OUT_FinalEnergyCons!$B$4:$B$10000="var_cap")*1,ISNUMBER(SEARCH("RH*-SHELCHP",[1]OUT_FinalEnergyCons!$A$4:$A$10000))*1,[1]OUT_FinalEnergyCons!G$4:G$10000)</f>
        <v>2.7760751015240208</v>
      </c>
      <c r="J1827" s="1" cm="1">
        <f t="array" ref="J1827">SUMPRODUCT(([1]OUT_FinalEnergyCons!$B$4:$B$10000="var_cap")*1,ISNUMBER(SEARCH("RH*-SHELCHP",[1]OUT_FinalEnergyCons!$A$4:$A$10000))*1,[1]OUT_FinalEnergyCons!H$4:H$10000)</f>
        <v>4.0565797620608848</v>
      </c>
      <c r="K1827" s="1" cm="1">
        <f t="array" ref="K1827">SUMPRODUCT(([1]OUT_FinalEnergyCons!$B$4:$B$10000="var_cap")*1,ISNUMBER(SEARCH("RH*-SHELCHP",[1]OUT_FinalEnergyCons!$A$4:$A$10000))*1,[1]OUT_FinalEnergyCons!I$4:I$10000)</f>
        <v>5.2525518673657308</v>
      </c>
      <c r="L1827" s="1" cm="1">
        <f t="array" ref="L1827">SUMPRODUCT(([1]OUT_FinalEnergyCons!$B$4:$B$10000="var_cap")*1,ISNUMBER(SEARCH("RH*-SHELCHP",[1]OUT_FinalEnergyCons!$A$4:$A$10000))*1,[1]OUT_FinalEnergyCons!J$4:J$10000)</f>
        <v>5.5217225030567381</v>
      </c>
      <c r="M1827" s="1" cm="1">
        <f t="array" ref="M1827">SUMPRODUCT(([1]OUT_FinalEnergyCons!$B$4:$B$10000="var_cap")*1,ISNUMBER(SEARCH("RH*-SHELCHP",[1]OUT_FinalEnergyCons!$A$4:$A$10000))*1,[1]OUT_FinalEnergyCons!K$4:K$10000)</f>
        <v>6.0239649980573731</v>
      </c>
      <c r="N1827" s="1" cm="1">
        <f t="array" ref="N1827">SUMPRODUCT(([1]OUT_FinalEnergyCons!$B$4:$B$10000="var_cap")*1,ISNUMBER(SEARCH("RH*-SHELCHP",[1]OUT_FinalEnergyCons!$A$4:$A$10000))*1,[1]OUT_FinalEnergyCons!L$4:L$10000)</f>
        <v>5.9799170771164665</v>
      </c>
      <c r="O1827" s="1" cm="1">
        <f t="array" ref="O1827">SUMPRODUCT(([1]OUT_FinalEnergyCons!$B$4:$B$10000="var_cap")*1,ISNUMBER(SEARCH("RH*-SHELCHP",[1]OUT_FinalEnergyCons!$A$4:$A$10000))*1,[1]OUT_FinalEnergyCons!M$4:M$10000)</f>
        <v>5.9805939431147266</v>
      </c>
      <c r="P1827" s="1" cm="1">
        <f t="array" ref="P1827">SUMPRODUCT(([1]OUT_FinalEnergyCons!$B$4:$B$10000="var_cap")*1,ISNUMBER(SEARCH("RH*-SHELCHP",[1]OUT_FinalEnergyCons!$A$4:$A$10000))*1,[1]OUT_FinalEnergyCons!N$4:N$10000)</f>
        <v>5.9801453199582717</v>
      </c>
      <c r="Q1827" s="1" cm="1">
        <f t="array" ref="Q1827">SUMPRODUCT(([1]OUT_FinalEnergyCons!$B$4:$B$10000="var_cap")*1,ISNUMBER(SEARCH("RH*-SHELCHP",[1]OUT_FinalEnergyCons!$A$4:$A$10000))*1,[1]OUT_FinalEnergyCons!O$4:O$10000)</f>
        <v>5.9825114737106615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3.4074012600108703</v>
      </c>
      <c r="H1828" s="1">
        <f t="shared" si="2018"/>
        <v>3.4073925743711411</v>
      </c>
      <c r="I1828" s="1">
        <f t="shared" si="2018"/>
        <v>3.4073647013834574</v>
      </c>
      <c r="J1828" s="1">
        <f t="shared" si="2018"/>
        <v>0.88582442412904361</v>
      </c>
      <c r="K1828" s="1">
        <f t="shared" si="2018"/>
        <v>2.5813836199615916E-3</v>
      </c>
      <c r="L1828" s="1">
        <f t="shared" si="2018"/>
        <v>2.559330255766852E-3</v>
      </c>
      <c r="M1828" s="1">
        <f t="shared" si="2018"/>
        <v>2.2298608527464548E-3</v>
      </c>
      <c r="N1828" s="1">
        <f t="shared" si="2018"/>
        <v>1.9226170943103253E-3</v>
      </c>
      <c r="O1828" s="1">
        <f t="shared" si="2018"/>
        <v>1.9464015117968613E-3</v>
      </c>
      <c r="P1828" s="1">
        <f>P1829</f>
        <v>1.8100562769388857E-3</v>
      </c>
      <c r="Q1828" s="1">
        <f>Q1829</f>
        <v>1.9322891107080408E-3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3.4074012600108703</v>
      </c>
      <c r="H1829" s="1" cm="1">
        <f t="array" ref="H1829">SUMPRODUCT(([1]OUT_FinalEnergyCons!$B$4:$B$10000="var_cap")*1, (ISNUMBER(SEARCH("RH*-SHLFOBR",[1]OUT_FinalEnergyCons!$A$4:$A$10000)))*1,[1]OUT_FinalEnergyCons!F$4:F$10000)</f>
        <v>3.4073925743711411</v>
      </c>
      <c r="I1829" s="1" cm="1">
        <f t="array" ref="I1829">SUMPRODUCT(([1]OUT_FinalEnergyCons!$B$4:$B$10000="var_cap")*1, (ISNUMBER(SEARCH("RH*-SHLFOBR",[1]OUT_FinalEnergyCons!$A$4:$A$10000)))*1,[1]OUT_FinalEnergyCons!G$4:G$10000)</f>
        <v>3.4073647013834574</v>
      </c>
      <c r="J1829" s="1" cm="1">
        <f t="array" ref="J1829">SUMPRODUCT(([1]OUT_FinalEnergyCons!$B$4:$B$10000="var_cap")*1, (ISNUMBER(SEARCH("RH*-SHLFOBR",[1]OUT_FinalEnergyCons!$A$4:$A$10000)))*1,[1]OUT_FinalEnergyCons!H$4:H$10000)</f>
        <v>0.88582442412904361</v>
      </c>
      <c r="K1829" s="1" cm="1">
        <f t="array" ref="K1829">SUMPRODUCT(([1]OUT_FinalEnergyCons!$B$4:$B$10000="var_cap")*1, (ISNUMBER(SEARCH("RH*-SHLFOBR",[1]OUT_FinalEnergyCons!$A$4:$A$10000)))*1,[1]OUT_FinalEnergyCons!I$4:I$10000)</f>
        <v>2.5813836199615916E-3</v>
      </c>
      <c r="L1829" s="1" cm="1">
        <f t="array" ref="L1829">SUMPRODUCT(([1]OUT_FinalEnergyCons!$B$4:$B$10000="var_cap")*1, (ISNUMBER(SEARCH("RH*-SHLFOBR",[1]OUT_FinalEnergyCons!$A$4:$A$10000)))*1,[1]OUT_FinalEnergyCons!J$4:J$10000)</f>
        <v>2.559330255766852E-3</v>
      </c>
      <c r="M1829" s="1" cm="1">
        <f t="array" ref="M1829">SUMPRODUCT(([1]OUT_FinalEnergyCons!$B$4:$B$10000="var_cap")*1, (ISNUMBER(SEARCH("RH*-SHLFOBR",[1]OUT_FinalEnergyCons!$A$4:$A$10000)))*1,[1]OUT_FinalEnergyCons!K$4:K$10000)</f>
        <v>2.2298608527464548E-3</v>
      </c>
      <c r="N1829" s="1" cm="1">
        <f t="array" ref="N1829">SUMPRODUCT(([1]OUT_FinalEnergyCons!$B$4:$B$10000="var_cap")*1, (ISNUMBER(SEARCH("RH*-SHLFOBR",[1]OUT_FinalEnergyCons!$A$4:$A$10000)))*1,[1]OUT_FinalEnergyCons!L$4:L$10000)</f>
        <v>1.9226170943103253E-3</v>
      </c>
      <c r="O1829" s="1" cm="1">
        <f t="array" ref="O1829">SUMPRODUCT(([1]OUT_FinalEnergyCons!$B$4:$B$10000="var_cap")*1, (ISNUMBER(SEARCH("RH*-SHLFOBR",[1]OUT_FinalEnergyCons!$A$4:$A$10000)))*1,[1]OUT_FinalEnergyCons!M$4:M$10000)</f>
        <v>1.9464015117968613E-3</v>
      </c>
      <c r="P1829" s="1" cm="1">
        <f t="array" ref="P1829">SUMPRODUCT(([1]OUT_FinalEnergyCons!$B$4:$B$10000="var_cap")*1, (ISNUMBER(SEARCH("RH*-SHLFOBR",[1]OUT_FinalEnergyCons!$A$4:$A$10000)))*1,[1]OUT_FinalEnergyCons!N$4:N$10000)</f>
        <v>1.8100562769388857E-3</v>
      </c>
      <c r="Q1829" s="1" cm="1">
        <f t="array" ref="Q1829">SUMPRODUCT(([1]OUT_FinalEnergyCons!$B$4:$B$10000="var_cap")*1, (ISNUMBER(SEARCH("RH*-SHLFOBR",[1]OUT_FinalEnergyCons!$A$4:$A$10000)))*1,[1]OUT_FinalEnergyCons!O$4:O$10000)</f>
        <v>1.9322891107080408E-3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2.7687570144798803</v>
      </c>
      <c r="G1830" s="1">
        <f t="shared" ref="G1830:K1830" si="2021">SUM(G1831:G1832)</f>
        <v>2.9892921282111913</v>
      </c>
      <c r="H1830" s="1">
        <f t="shared" si="2021"/>
        <v>3.0661921752901256</v>
      </c>
      <c r="I1830" s="1">
        <f t="shared" si="2021"/>
        <v>3.0664567942469829</v>
      </c>
      <c r="J1830" s="1">
        <f t="shared" si="2021"/>
        <v>2.8234037904468869</v>
      </c>
      <c r="K1830" s="1">
        <f t="shared" si="2021"/>
        <v>1.9921480014575219</v>
      </c>
      <c r="L1830" s="1">
        <f t="shared" ref="L1830:O1830" si="2022">SUM(L1831:L1832)</f>
        <v>1.7043882621262327</v>
      </c>
      <c r="M1830" s="1">
        <f t="shared" si="2022"/>
        <v>0.87903829378458864</v>
      </c>
      <c r="N1830" s="1">
        <f t="shared" si="2022"/>
        <v>0.82769832423135736</v>
      </c>
      <c r="O1830" s="1">
        <f t="shared" si="2022"/>
        <v>0.82003660202906803</v>
      </c>
      <c r="P1830" s="1">
        <f>SUM(P1831:P1832)</f>
        <v>0.7218303832213564</v>
      </c>
      <c r="Q1830" s="1">
        <f>SUM(Q1831:Q1832)</f>
        <v>0.63120233757409538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2.9892430067825932</v>
      </c>
      <c r="H1831" s="1" cm="1">
        <f t="array" ref="H1831">SUMPRODUCT(([1]OUT_FinalEnergyCons!$B$4:$B$10000="var_cap")*1, (ISNUMBER(SEARCH("RH*-SHNGABR",[1]OUT_FinalEnergyCons!$A$4:$A$10000)))*1,[1]OUT_FinalEnergyCons!F$4:F$10000)</f>
        <v>3.0604308035832455</v>
      </c>
      <c r="I1831" s="1" cm="1">
        <f t="array" ref="I1831">SUMPRODUCT(([1]OUT_FinalEnergyCons!$B$4:$B$10000="var_cap")*1, (ISNUMBER(SEARCH("RH*-SHNGABR",[1]OUT_FinalEnergyCons!$A$4:$A$10000)))*1,[1]OUT_FinalEnergyCons!G$4:G$10000)</f>
        <v>3.0605502221937892</v>
      </c>
      <c r="J1831" s="1" cm="1">
        <f t="array" ref="J1831">SUMPRODUCT(([1]OUT_FinalEnergyCons!$B$4:$B$10000="var_cap")*1, (ISNUMBER(SEARCH("RH*-SHNGABR",[1]OUT_FinalEnergyCons!$A$4:$A$10000)))*1,[1]OUT_FinalEnergyCons!H$4:H$10000)</f>
        <v>2.5043381687988928</v>
      </c>
      <c r="K1831" s="1" cm="1">
        <f t="array" ref="K1831">SUMPRODUCT(([1]OUT_FinalEnergyCons!$B$4:$B$10000="var_cap")*1, (ISNUMBER(SEARCH("RH*-SHNGABR",[1]OUT_FinalEnergyCons!$A$4:$A$10000)))*1,[1]OUT_FinalEnergyCons!I$4:I$10000)</f>
        <v>1.6756673351741496</v>
      </c>
      <c r="L1831" s="1" cm="1">
        <f t="array" ref="L1831">SUMPRODUCT(([1]OUT_FinalEnergyCons!$B$4:$B$10000="var_cap")*1, (ISNUMBER(SEARCH("RH*-SHNGABR",[1]OUT_FinalEnergyCons!$A$4:$A$10000)))*1,[1]OUT_FinalEnergyCons!J$4:J$10000)</f>
        <v>1.1901603725233061</v>
      </c>
      <c r="M1831" s="1" cm="1">
        <f t="array" ref="M1831">SUMPRODUCT(([1]OUT_FinalEnergyCons!$B$4:$B$10000="var_cap")*1, (ISNUMBER(SEARCH("RH*-SHNGABR",[1]OUT_FinalEnergyCons!$A$4:$A$10000)))*1,[1]OUT_FinalEnergyCons!K$4:K$10000)</f>
        <v>0.63380232367095624</v>
      </c>
      <c r="N1831" s="1" cm="1">
        <f t="array" ref="N1831">SUMPRODUCT(([1]OUT_FinalEnergyCons!$B$4:$B$10000="var_cap")*1, (ISNUMBER(SEARCH("RH*-SHNGABR",[1]OUT_FinalEnergyCons!$A$4:$A$10000)))*1,[1]OUT_FinalEnergyCons!L$4:L$10000)</f>
        <v>0.58400337029427785</v>
      </c>
      <c r="O1831" s="1" cm="1">
        <f t="array" ref="O1831">SUMPRODUCT(([1]OUT_FinalEnergyCons!$B$4:$B$10000="var_cap")*1, (ISNUMBER(SEARCH("RH*-SHNGABR",[1]OUT_FinalEnergyCons!$A$4:$A$10000)))*1,[1]OUT_FinalEnergyCons!M$4:M$10000)</f>
        <v>0.57527636735028886</v>
      </c>
      <c r="P1831" s="1" cm="1">
        <f t="array" ref="P1831">SUMPRODUCT(([1]OUT_FinalEnergyCons!$B$4:$B$10000="var_cap")*1, (ISNUMBER(SEARCH("RH*-SHNGABR",[1]OUT_FinalEnergyCons!$A$4:$A$10000)))*1,[1]OUT_FinalEnergyCons!N$4:N$10000)</f>
        <v>0.47770376693585825</v>
      </c>
      <c r="Q1831" s="1" cm="1">
        <f t="array" ref="Q1831">SUMPRODUCT(([1]OUT_FinalEnergyCons!$B$4:$B$10000="var_cap")*1, (ISNUMBER(SEARCH("RH*-SHNGABR",[1]OUT_FinalEnergyCons!$A$4:$A$10000)))*1,[1]OUT_FinalEnergyCons!O$4:O$10000)</f>
        <v>0.38524429502585011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2.9632415301621301E-6</v>
      </c>
      <c r="G1832" s="1" cm="1">
        <f t="array" ref="G1832">SUMPRODUCT(([1]OUT_FinalEnergyCons!$B$4:$B$10000="var_cap")*1,ISNUMBER(SEARCH("RH*-SHngahp",[1]OUT_FinalEnergyCons!$A$4:$A$10000))*1,[1]OUT_FinalEnergyCons!E$4:E$10000)</f>
        <v>4.9121428597886809E-5</v>
      </c>
      <c r="H1832" s="1" cm="1">
        <f t="array" ref="H1832">SUMPRODUCT(([1]OUT_FinalEnergyCons!$B$4:$B$10000="var_cap")*1,ISNUMBER(SEARCH("RH*-SHngahp",[1]OUT_FinalEnergyCons!$A$4:$A$10000))*1,[1]OUT_FinalEnergyCons!F$4:F$10000)</f>
        <v>5.7613717068802769E-3</v>
      </c>
      <c r="I1832" s="1" cm="1">
        <f t="array" ref="I1832">SUMPRODUCT(([1]OUT_FinalEnergyCons!$B$4:$B$10000="var_cap")*1,ISNUMBER(SEARCH("RH*-SHngahp",[1]OUT_FinalEnergyCons!$A$4:$A$10000))*1,[1]OUT_FinalEnergyCons!G$4:G$10000)</f>
        <v>5.9065720531934918E-3</v>
      </c>
      <c r="J1832" s="1" cm="1">
        <f t="array" ref="J1832">SUMPRODUCT(([1]OUT_FinalEnergyCons!$B$4:$B$10000="var_cap")*1,ISNUMBER(SEARCH("RH*-SHngahp",[1]OUT_FinalEnergyCons!$A$4:$A$10000))*1,[1]OUT_FinalEnergyCons!H$4:H$10000)</f>
        <v>0.31906562164799396</v>
      </c>
      <c r="K1832" s="1" cm="1">
        <f t="array" ref="K1832">SUMPRODUCT(([1]OUT_FinalEnergyCons!$B$4:$B$10000="var_cap")*1,ISNUMBER(SEARCH("RH*-SHngahp",[1]OUT_FinalEnergyCons!$A$4:$A$10000))*1,[1]OUT_FinalEnergyCons!I$4:I$10000)</f>
        <v>0.31648066628337235</v>
      </c>
      <c r="L1832" s="1" cm="1">
        <f t="array" ref="L1832">SUMPRODUCT(([1]OUT_FinalEnergyCons!$B$4:$B$10000="var_cap")*1,ISNUMBER(SEARCH("RH*-SHngahp",[1]OUT_FinalEnergyCons!$A$4:$A$10000))*1,[1]OUT_FinalEnergyCons!J$4:J$10000)</f>
        <v>0.51422788960292665</v>
      </c>
      <c r="M1832" s="1" cm="1">
        <f t="array" ref="M1832">SUMPRODUCT(([1]OUT_FinalEnergyCons!$B$4:$B$10000="var_cap")*1,ISNUMBER(SEARCH("RH*-SHngahp",[1]OUT_FinalEnergyCons!$A$4:$A$10000))*1,[1]OUT_FinalEnergyCons!K$4:K$10000)</f>
        <v>0.24523597011363246</v>
      </c>
      <c r="N1832" s="1" cm="1">
        <f t="array" ref="N1832">SUMPRODUCT(([1]OUT_FinalEnergyCons!$B$4:$B$10000="var_cap")*1,ISNUMBER(SEARCH("RH*-SHngahp",[1]OUT_FinalEnergyCons!$A$4:$A$10000))*1,[1]OUT_FinalEnergyCons!L$4:L$10000)</f>
        <v>0.24369495393707954</v>
      </c>
      <c r="O1832" s="1" cm="1">
        <f t="array" ref="O1832">SUMPRODUCT(([1]OUT_FinalEnergyCons!$B$4:$B$10000="var_cap")*1,ISNUMBER(SEARCH("RH*-SHngahp",[1]OUT_FinalEnergyCons!$A$4:$A$10000))*1,[1]OUT_FinalEnergyCons!M$4:M$10000)</f>
        <v>0.24476023467877919</v>
      </c>
      <c r="P1832" s="1" cm="1">
        <f t="array" ref="P1832">SUMPRODUCT(([1]OUT_FinalEnergyCons!$B$4:$B$10000="var_cap")*1,ISNUMBER(SEARCH("RH*-SHngahp",[1]OUT_FinalEnergyCons!$A$4:$A$10000))*1,[1]OUT_FinalEnergyCons!N$4:N$10000)</f>
        <v>0.24412661628549809</v>
      </c>
      <c r="Q1832" s="1" cm="1">
        <f t="array" ref="Q1832">SUMPRODUCT(([1]OUT_FinalEnergyCons!$B$4:$B$10000="var_cap")*1,ISNUMBER(SEARCH("RH*-SHngahp",[1]OUT_FinalEnergyCons!$A$4:$A$10000))*1,[1]OUT_FinalEnergyCons!O$4:O$10000)</f>
        <v>0.24595804254824527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6.9890734776224947E-3</v>
      </c>
      <c r="H1833" s="1">
        <f t="shared" si="2026"/>
        <v>1.26805756319832E-3</v>
      </c>
      <c r="I1833" s="1">
        <f t="shared" si="2026"/>
        <v>7.0013982314820044E-4</v>
      </c>
      <c r="J1833" s="1">
        <f t="shared" si="2026"/>
        <v>1.8135144981992995E-4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6.9890734776224947E-3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1.26805756319832E-3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7.0013982314820044E-4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1.8135144981992995E-4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0.68965312111814303</v>
      </c>
      <c r="G1835" s="1">
        <f t="shared" ref="G1835:O1835" si="2028">G1836</f>
        <v>0.79771611664585773</v>
      </c>
      <c r="H1835" s="1">
        <f t="shared" si="2028"/>
        <v>0.80371062951623373</v>
      </c>
      <c r="I1835" s="1">
        <f t="shared" si="2028"/>
        <v>0.80369588314615592</v>
      </c>
      <c r="J1835" s="1">
        <f t="shared" si="2028"/>
        <v>0.46711407978588459</v>
      </c>
      <c r="K1835" s="1">
        <f t="shared" si="2028"/>
        <v>0.41000818889458385</v>
      </c>
      <c r="L1835" s="1">
        <f t="shared" si="2028"/>
        <v>0.41773201423737311</v>
      </c>
      <c r="M1835" s="1">
        <f t="shared" si="2028"/>
        <v>0.50902545458944581</v>
      </c>
      <c r="N1835" s="1">
        <f t="shared" si="2028"/>
        <v>0.3568030857211329</v>
      </c>
      <c r="O1835" s="1">
        <f t="shared" si="2028"/>
        <v>0.34245674649218011</v>
      </c>
      <c r="P1835" s="1">
        <f>P1836</f>
        <v>0.23132602606947952</v>
      </c>
      <c r="Q1835" s="1">
        <f>Q1836</f>
        <v>0.20358005030628012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0.68965312111814303</v>
      </c>
      <c r="G1836" s="1" cm="1">
        <f t="array" ref="G1836">SUMPRODUCT(([1]OUT_FinalEnergyCons!$B$4:$B$10000="var_cap")*1, (ISNUMBER(SEARCH("RH*-SHWODBR",[1]OUT_FinalEnergyCons!$A$4:$A$10000)))*1,[1]OUT_FinalEnergyCons!E$4:E$10000)</f>
        <v>0.79771611664585773</v>
      </c>
      <c r="H1836" s="1" cm="1">
        <f t="array" ref="H1836">SUMPRODUCT(([1]OUT_FinalEnergyCons!$B$4:$B$10000="var_cap")*1, (ISNUMBER(SEARCH("RH*-SHWODBR",[1]OUT_FinalEnergyCons!$A$4:$A$10000)))*1,[1]OUT_FinalEnergyCons!F$4:F$10000)</f>
        <v>0.80371062951623373</v>
      </c>
      <c r="I1836" s="1" cm="1">
        <f t="array" ref="I1836">SUMPRODUCT(([1]OUT_FinalEnergyCons!$B$4:$B$10000="var_cap")*1, (ISNUMBER(SEARCH("RH*-SHWODBR",[1]OUT_FinalEnergyCons!$A$4:$A$10000)))*1,[1]OUT_FinalEnergyCons!G$4:G$10000)</f>
        <v>0.80369588314615592</v>
      </c>
      <c r="J1836" s="1" cm="1">
        <f t="array" ref="J1836">SUMPRODUCT(([1]OUT_FinalEnergyCons!$B$4:$B$10000="var_cap")*1, (ISNUMBER(SEARCH("RH*-SHWODBR",[1]OUT_FinalEnergyCons!$A$4:$A$10000)))*1,[1]OUT_FinalEnergyCons!H$4:H$10000)</f>
        <v>0.46711407978588459</v>
      </c>
      <c r="K1836" s="1" cm="1">
        <f t="array" ref="K1836">SUMPRODUCT(([1]OUT_FinalEnergyCons!$B$4:$B$10000="var_cap")*1, (ISNUMBER(SEARCH("RH*-SHWODBR",[1]OUT_FinalEnergyCons!$A$4:$A$10000)))*1,[1]OUT_FinalEnergyCons!I$4:I$10000)</f>
        <v>0.41000818889458385</v>
      </c>
      <c r="L1836" s="1" cm="1">
        <f t="array" ref="L1836">SUMPRODUCT(([1]OUT_FinalEnergyCons!$B$4:$B$10000="var_cap")*1, (ISNUMBER(SEARCH("RH*-SHWODBR",[1]OUT_FinalEnergyCons!$A$4:$A$10000)))*1,[1]OUT_FinalEnergyCons!J$4:J$10000)</f>
        <v>0.41773201423737311</v>
      </c>
      <c r="M1836" s="1" cm="1">
        <f t="array" ref="M1836">SUMPRODUCT(([1]OUT_FinalEnergyCons!$B$4:$B$10000="var_cap")*1, (ISNUMBER(SEARCH("RH*-SHWODBR",[1]OUT_FinalEnergyCons!$A$4:$A$10000)))*1,[1]OUT_FinalEnergyCons!K$4:K$10000)</f>
        <v>0.50902545458944581</v>
      </c>
      <c r="N1836" s="1" cm="1">
        <f t="array" ref="N1836">SUMPRODUCT(([1]OUT_FinalEnergyCons!$B$4:$B$10000="var_cap")*1, (ISNUMBER(SEARCH("RH*-SHWODBR",[1]OUT_FinalEnergyCons!$A$4:$A$10000)))*1,[1]OUT_FinalEnergyCons!L$4:L$10000)</f>
        <v>0.3568030857211329</v>
      </c>
      <c r="O1836" s="1" cm="1">
        <f t="array" ref="O1836">SUMPRODUCT(([1]OUT_FinalEnergyCons!$B$4:$B$10000="var_cap")*1, (ISNUMBER(SEARCH("RH*-SHWODBR",[1]OUT_FinalEnergyCons!$A$4:$A$10000)))*1,[1]OUT_FinalEnergyCons!M$4:M$10000)</f>
        <v>0.34245674649218011</v>
      </c>
      <c r="P1836" s="1" cm="1">
        <f t="array" ref="P1836">SUMPRODUCT(([1]OUT_FinalEnergyCons!$B$4:$B$10000="var_cap")*1, (ISNUMBER(SEARCH("RH*-SHWODBR",[1]OUT_FinalEnergyCons!$A$4:$A$10000)))*1,[1]OUT_FinalEnergyCons!N$4:N$10000)</f>
        <v>0.23132602606947952</v>
      </c>
      <c r="Q1836" s="1" cm="1">
        <f t="array" ref="Q1836">SUMPRODUCT(([1]OUT_FinalEnergyCons!$B$4:$B$10000="var_cap")*1, (ISNUMBER(SEARCH("RH*-SHWODBR",[1]OUT_FinalEnergyCons!$A$4:$A$10000)))*1,[1]OUT_FinalEnergyCons!O$4:O$10000)</f>
        <v>0.20358005030628012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0.20439867766137268</v>
      </c>
      <c r="G1837" s="1">
        <f t="shared" ref="G1837:O1837" si="2031">G1838</f>
        <v>0.24108327073104877</v>
      </c>
      <c r="H1837" s="1">
        <f t="shared" si="2031"/>
        <v>0.24122973079385968</v>
      </c>
      <c r="I1837" s="1">
        <f t="shared" si="2031"/>
        <v>0.2523903096093264</v>
      </c>
      <c r="J1837" s="1">
        <f t="shared" si="2031"/>
        <v>0.2617295014121051</v>
      </c>
      <c r="K1837" s="1">
        <f t="shared" si="2031"/>
        <v>0.26800349395704059</v>
      </c>
      <c r="L1837" s="1">
        <f t="shared" si="2031"/>
        <v>0.27406342931070471</v>
      </c>
      <c r="M1837" s="1">
        <f t="shared" si="2031"/>
        <v>0.28203896447614951</v>
      </c>
      <c r="N1837" s="1">
        <f t="shared" si="2031"/>
        <v>0.28344407979012942</v>
      </c>
      <c r="O1837" s="1">
        <f t="shared" si="2031"/>
        <v>0.28847413964461788</v>
      </c>
      <c r="P1837" s="1">
        <f>P1838</f>
        <v>0.2889996590599887</v>
      </c>
      <c r="Q1837" s="1">
        <f>Q1838</f>
        <v>0.2923822066955567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0.20439867766137268</v>
      </c>
      <c r="G1838" s="1" cm="1">
        <f t="array" ref="G1838">SUMPRODUCT(([1]OUT_FinalEnergyCons!$B$4:$B$10000="var_cap")*1, (ISNUMBER(SEARCH("RH*-SHPLTBR",[1]OUT_FinalEnergyCons!$A$4:$A$10000)))*1,[1]OUT_FinalEnergyCons!E$4:E$10000)</f>
        <v>0.24108327073104877</v>
      </c>
      <c r="H1838" s="1" cm="1">
        <f t="array" ref="H1838">SUMPRODUCT(([1]OUT_FinalEnergyCons!$B$4:$B$10000="var_cap")*1, (ISNUMBER(SEARCH("RH*-SHPLTBR",[1]OUT_FinalEnergyCons!$A$4:$A$10000)))*1,[1]OUT_FinalEnergyCons!F$4:F$10000)</f>
        <v>0.24122973079385968</v>
      </c>
      <c r="I1838" s="1" cm="1">
        <f t="array" ref="I1838">SUMPRODUCT(([1]OUT_FinalEnergyCons!$B$4:$B$10000="var_cap")*1, (ISNUMBER(SEARCH("RH*-SHPLTBR",[1]OUT_FinalEnergyCons!$A$4:$A$10000)))*1,[1]OUT_FinalEnergyCons!G$4:G$10000)</f>
        <v>0.2523903096093264</v>
      </c>
      <c r="J1838" s="1" cm="1">
        <f t="array" ref="J1838">SUMPRODUCT(([1]OUT_FinalEnergyCons!$B$4:$B$10000="var_cap")*1, (ISNUMBER(SEARCH("RH*-SHPLTBR",[1]OUT_FinalEnergyCons!$A$4:$A$10000)))*1,[1]OUT_FinalEnergyCons!H$4:H$10000)</f>
        <v>0.2617295014121051</v>
      </c>
      <c r="K1838" s="1" cm="1">
        <f t="array" ref="K1838">SUMPRODUCT(([1]OUT_FinalEnergyCons!$B$4:$B$10000="var_cap")*1, (ISNUMBER(SEARCH("RH*-SHPLTBR",[1]OUT_FinalEnergyCons!$A$4:$A$10000)))*1,[1]OUT_FinalEnergyCons!I$4:I$10000)</f>
        <v>0.26800349395704059</v>
      </c>
      <c r="L1838" s="1" cm="1">
        <f t="array" ref="L1838">SUMPRODUCT(([1]OUT_FinalEnergyCons!$B$4:$B$10000="var_cap")*1, (ISNUMBER(SEARCH("RH*-SHPLTBR",[1]OUT_FinalEnergyCons!$A$4:$A$10000)))*1,[1]OUT_FinalEnergyCons!J$4:J$10000)</f>
        <v>0.27406342931070471</v>
      </c>
      <c r="M1838" s="1" cm="1">
        <f t="array" ref="M1838">SUMPRODUCT(([1]OUT_FinalEnergyCons!$B$4:$B$10000="var_cap")*1, (ISNUMBER(SEARCH("RH*-SHPLTBR",[1]OUT_FinalEnergyCons!$A$4:$A$10000)))*1,[1]OUT_FinalEnergyCons!K$4:K$10000)</f>
        <v>0.28203896447614951</v>
      </c>
      <c r="N1838" s="1" cm="1">
        <f t="array" ref="N1838">SUMPRODUCT(([1]OUT_FinalEnergyCons!$B$4:$B$10000="var_cap")*1, (ISNUMBER(SEARCH("RH*-SHPLTBR",[1]OUT_FinalEnergyCons!$A$4:$A$10000)))*1,[1]OUT_FinalEnergyCons!L$4:L$10000)</f>
        <v>0.28344407979012942</v>
      </c>
      <c r="O1838" s="1" cm="1">
        <f t="array" ref="O1838">SUMPRODUCT(([1]OUT_FinalEnergyCons!$B$4:$B$10000="var_cap")*1, (ISNUMBER(SEARCH("RH*-SHPLTBR",[1]OUT_FinalEnergyCons!$A$4:$A$10000)))*1,[1]OUT_FinalEnergyCons!M$4:M$10000)</f>
        <v>0.28847413964461788</v>
      </c>
      <c r="P1838" s="1" cm="1">
        <f t="array" ref="P1838">SUMPRODUCT(([1]OUT_FinalEnergyCons!$B$4:$B$10000="var_cap")*1, (ISNUMBER(SEARCH("RH*-SHPLTBR",[1]OUT_FinalEnergyCons!$A$4:$A$10000)))*1,[1]OUT_FinalEnergyCons!N$4:N$10000)</f>
        <v>0.2889996590599887</v>
      </c>
      <c r="Q1838" s="1" cm="1">
        <f t="array" ref="Q1838">SUMPRODUCT(([1]OUT_FinalEnergyCons!$B$4:$B$10000="var_cap")*1, (ISNUMBER(SEARCH("RH*-SHPLTBR",[1]OUT_FinalEnergyCons!$A$4:$A$10000)))*1,[1]OUT_FinalEnergyCons!O$4:O$10000)</f>
        <v>0.2923822066955567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0.11420547693134461</v>
      </c>
      <c r="G1839" s="1">
        <f t="shared" ref="G1839:O1839" si="2034">G1840</f>
        <v>0.13785846521576195</v>
      </c>
      <c r="H1839" s="1">
        <f t="shared" si="2034"/>
        <v>0.13888468923372022</v>
      </c>
      <c r="I1839" s="1">
        <f t="shared" si="2034"/>
        <v>0.13952507546462561</v>
      </c>
      <c r="J1839" s="1">
        <f t="shared" si="2034"/>
        <v>0.14168612595875851</v>
      </c>
      <c r="K1839" s="1">
        <f t="shared" si="2034"/>
        <v>0.33934478024949699</v>
      </c>
      <c r="L1839" s="1">
        <f t="shared" si="2034"/>
        <v>0.47010166859138469</v>
      </c>
      <c r="M1839" s="1">
        <f t="shared" si="2034"/>
        <v>0.69225174091885888</v>
      </c>
      <c r="N1839" s="1">
        <f t="shared" si="2034"/>
        <v>0.67964287585715988</v>
      </c>
      <c r="O1839" s="1">
        <f t="shared" si="2034"/>
        <v>0.67043150167954879</v>
      </c>
      <c r="P1839" s="1">
        <f>P1840</f>
        <v>0.6596685094907635</v>
      </c>
      <c r="Q1839" s="1">
        <f>Q1840</f>
        <v>0.65269142791843637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0.11420547693134461</v>
      </c>
      <c r="G1840" s="1" cm="1">
        <f t="array" ref="G1840">SUMPRODUCT(([1]OUT_FinalEnergyCons!$B$4:$B$10000="var_cap")*1, (ISNUMBER(SEARCH("RH*-SHSOLBR",[1]OUT_FinalEnergyCons!$A$4:$A$10000)))*1,[1]OUT_FinalEnergyCons!E$4:E$10000)</f>
        <v>0.13785846521576195</v>
      </c>
      <c r="H1840" s="1" cm="1">
        <f t="array" ref="H1840">SUMPRODUCT(([1]OUT_FinalEnergyCons!$B$4:$B$10000="var_cap")*1, (ISNUMBER(SEARCH("RH*-SHSOLBR",[1]OUT_FinalEnergyCons!$A$4:$A$10000)))*1,[1]OUT_FinalEnergyCons!F$4:F$10000)</f>
        <v>0.13888468923372022</v>
      </c>
      <c r="I1840" s="1" cm="1">
        <f t="array" ref="I1840">SUMPRODUCT(([1]OUT_FinalEnergyCons!$B$4:$B$10000="var_cap")*1, (ISNUMBER(SEARCH("RH*-SHSOLBR",[1]OUT_FinalEnergyCons!$A$4:$A$10000)))*1,[1]OUT_FinalEnergyCons!G$4:G$10000)</f>
        <v>0.13952507546462561</v>
      </c>
      <c r="J1840" s="1" cm="1">
        <f t="array" ref="J1840">SUMPRODUCT(([1]OUT_FinalEnergyCons!$B$4:$B$10000="var_cap")*1, (ISNUMBER(SEARCH("RH*-SHSOLBR",[1]OUT_FinalEnergyCons!$A$4:$A$10000)))*1,[1]OUT_FinalEnergyCons!H$4:H$10000)</f>
        <v>0.14168612595875851</v>
      </c>
      <c r="K1840" s="1" cm="1">
        <f t="array" ref="K1840">SUMPRODUCT(([1]OUT_FinalEnergyCons!$B$4:$B$10000="var_cap")*1, (ISNUMBER(SEARCH("RH*-SHSOLBR",[1]OUT_FinalEnergyCons!$A$4:$A$10000)))*1,[1]OUT_FinalEnergyCons!I$4:I$10000)</f>
        <v>0.33934478024949699</v>
      </c>
      <c r="L1840" s="1" cm="1">
        <f t="array" ref="L1840">SUMPRODUCT(([1]OUT_FinalEnergyCons!$B$4:$B$10000="var_cap")*1, (ISNUMBER(SEARCH("RH*-SHSOLBR",[1]OUT_FinalEnergyCons!$A$4:$A$10000)))*1,[1]OUT_FinalEnergyCons!J$4:J$10000)</f>
        <v>0.47010166859138469</v>
      </c>
      <c r="M1840" s="1" cm="1">
        <f t="array" ref="M1840">SUMPRODUCT(([1]OUT_FinalEnergyCons!$B$4:$B$10000="var_cap")*1, (ISNUMBER(SEARCH("RH*-SHSOLBR",[1]OUT_FinalEnergyCons!$A$4:$A$10000)))*1,[1]OUT_FinalEnergyCons!K$4:K$10000)</f>
        <v>0.69225174091885888</v>
      </c>
      <c r="N1840" s="1" cm="1">
        <f t="array" ref="N1840">SUMPRODUCT(([1]OUT_FinalEnergyCons!$B$4:$B$10000="var_cap")*1, (ISNUMBER(SEARCH("RH*-SHSOLBR",[1]OUT_FinalEnergyCons!$A$4:$A$10000)))*1,[1]OUT_FinalEnergyCons!L$4:L$10000)</f>
        <v>0.67964287585715988</v>
      </c>
      <c r="O1840" s="1" cm="1">
        <f t="array" ref="O1840">SUMPRODUCT(([1]OUT_FinalEnergyCons!$B$4:$B$10000="var_cap")*1, (ISNUMBER(SEARCH("RH*-SHSOLBR",[1]OUT_FinalEnergyCons!$A$4:$A$10000)))*1,[1]OUT_FinalEnergyCons!M$4:M$10000)</f>
        <v>0.67043150167954879</v>
      </c>
      <c r="P1840" s="1" cm="1">
        <f t="array" ref="P1840">SUMPRODUCT(([1]OUT_FinalEnergyCons!$B$4:$B$10000="var_cap")*1, (ISNUMBER(SEARCH("RH*-SHSOLBR",[1]OUT_FinalEnergyCons!$A$4:$A$10000)))*1,[1]OUT_FinalEnergyCons!N$4:N$10000)</f>
        <v>0.6596685094907635</v>
      </c>
      <c r="Q1840" s="1" cm="1">
        <f t="array" ref="Q1840">SUMPRODUCT(([1]OUT_FinalEnergyCons!$B$4:$B$10000="var_cap")*1, (ISNUMBER(SEARCH("RH*-SHSOLBR",[1]OUT_FinalEnergyCons!$A$4:$A$10000)))*1,[1]OUT_FinalEnergyCons!O$4:O$10000)</f>
        <v>0.65269142791843637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1.8610740284086353</v>
      </c>
      <c r="G1843" s="1">
        <f t="shared" ref="G1843" si="2040">SUM(G1844,G1847,G1849,G1852,G1854,G1856,G1858,G1860)</f>
        <v>2.0191240562202362</v>
      </c>
      <c r="H1843" s="1">
        <f t="shared" ref="H1843" si="2041">SUM(H1844,H1847,H1849,H1852,H1854,H1856,H1858,H1860)</f>
        <v>1.996173700570584</v>
      </c>
      <c r="I1843" s="1">
        <f t="shared" ref="I1843" si="2042">SUM(I1844,I1847,I1849,I1852,I1854,I1856,I1858,I1860)</f>
        <v>2.1212631070029246</v>
      </c>
      <c r="J1843" s="1">
        <f t="shared" ref="J1843" si="2043">SUM(J1844,J1847,J1849,J1852,J1854,J1856,J1858,J1860)</f>
        <v>1.8282516811743115</v>
      </c>
      <c r="K1843" s="1">
        <f t="shared" ref="K1843" si="2044">SUM(K1844,K1847,K1849,K1852,K1854,K1856,K1858,K1860)</f>
        <v>2.0337825161104917</v>
      </c>
      <c r="L1843" s="1">
        <f t="shared" ref="L1843:O1843" si="2045">SUM(L1844,L1847,L1849,L1852,L1854,L1856,L1858,L1860)</f>
        <v>2.3485368593208276</v>
      </c>
      <c r="M1843" s="1">
        <f t="shared" si="2045"/>
        <v>2.5371180135044131</v>
      </c>
      <c r="N1843" s="1">
        <f t="shared" si="2045"/>
        <v>2.2102462345875309</v>
      </c>
      <c r="O1843" s="1">
        <f t="shared" si="2045"/>
        <v>1.96573025876116</v>
      </c>
      <c r="P1843" s="1">
        <f>SUM(P1844,P1847,P1849,P1852,P1854,P1856,P1858,P1860)</f>
        <v>1.8898833507646489</v>
      </c>
      <c r="Q1843" s="1">
        <f>SUM(Q1844,Q1847,Q1849,Q1852,Q1854,Q1856,Q1858,Q1860)</f>
        <v>1.8938043674773128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0.65101591988649088</v>
      </c>
      <c r="G1844" s="1">
        <f t="shared" ref="G1844" si="2047">SUM(G1845:G1846)</f>
        <v>0.71921686086985626</v>
      </c>
      <c r="H1844" s="1">
        <f t="shared" ref="H1844" si="2048">SUM(H1845:H1846)</f>
        <v>0.82031438516811961</v>
      </c>
      <c r="I1844" s="1">
        <f t="shared" ref="I1844" si="2049">SUM(I1845:I1846)</f>
        <v>1.036239177182924</v>
      </c>
      <c r="J1844" s="1">
        <f t="shared" ref="J1844" si="2050">SUM(J1845:J1846)</f>
        <v>1.1060005101185504</v>
      </c>
      <c r="K1844" s="1">
        <f t="shared" ref="K1844" si="2051">SUM(K1845:K1846)</f>
        <v>1.2547014931713694</v>
      </c>
      <c r="L1844" s="1">
        <f t="shared" ref="L1844:O1844" si="2052">SUM(L1845:L1846)</f>
        <v>1.2393904399020106</v>
      </c>
      <c r="M1844" s="1">
        <f t="shared" si="2052"/>
        <v>1.2412007689355742</v>
      </c>
      <c r="N1844" s="1">
        <f t="shared" si="2052"/>
        <v>1.3549496866220492</v>
      </c>
      <c r="O1844" s="1">
        <f t="shared" si="2052"/>
        <v>1.4839869400853691</v>
      </c>
      <c r="P1844" s="1">
        <f>SUM(P1845:P1846)</f>
        <v>1.3381609090431108</v>
      </c>
      <c r="Q1844" s="1">
        <f>SUM(Q1845:Q1846)</f>
        <v>1.4155771166441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0.43765644262185649</v>
      </c>
      <c r="G1845" s="1" cm="1">
        <f t="array" ref="G1845">SUMPRODUCT(([1]OUT_FinalEnergyCons!$B$4:$B$10000="var_cap")*1,(ISNUMBER(SEARCH("RH*-WHELCBR",[1]OUT_FinalEnergyCons!$A$4:$A$10000)))*1,[1]OUT_FinalEnergyCons!E$4:E$10000)</f>
        <v>0.47302292949103975</v>
      </c>
      <c r="H1845" s="1" cm="1">
        <f t="array" ref="H1845">SUMPRODUCT(([1]OUT_FinalEnergyCons!$B$4:$B$10000="var_cap")*1,(ISNUMBER(SEARCH("RH*-WHELCBR",[1]OUT_FinalEnergyCons!$A$4:$A$10000)))*1,[1]OUT_FinalEnergyCons!F$4:F$10000)</f>
        <v>0.4730260418693536</v>
      </c>
      <c r="I1845" s="1" cm="1">
        <f t="array" ref="I1845">SUMPRODUCT(([1]OUT_FinalEnergyCons!$B$4:$B$10000="var_cap")*1,(ISNUMBER(SEARCH("RH*-WHELCBR",[1]OUT_FinalEnergyCons!$A$4:$A$10000)))*1,[1]OUT_FinalEnergyCons!G$4:G$10000)</f>
        <v>0.47302486684222328</v>
      </c>
      <c r="J1845" s="1" cm="1">
        <f t="array" ref="J1845">SUMPRODUCT(([1]OUT_FinalEnergyCons!$B$4:$B$10000="var_cap")*1,(ISNUMBER(SEARCH("RH*-WHELCBR",[1]OUT_FinalEnergyCons!$A$4:$A$10000)))*1,[1]OUT_FinalEnergyCons!H$4:H$10000)</f>
        <v>0.20220167942882486</v>
      </c>
      <c r="K1845" s="1" cm="1">
        <f t="array" ref="K1845">SUMPRODUCT(([1]OUT_FinalEnergyCons!$B$4:$B$10000="var_cap")*1,(ISNUMBER(SEARCH("RH*-WHELCBR",[1]OUT_FinalEnergyCons!$A$4:$A$10000)))*1,[1]OUT_FinalEnergyCons!I$4:I$10000)</f>
        <v>0.10267145725443293</v>
      </c>
      <c r="L1845" s="1" cm="1">
        <f t="array" ref="L1845">SUMPRODUCT(([1]OUT_FinalEnergyCons!$B$4:$B$10000="var_cap")*1,(ISNUMBER(SEARCH("RH*-WHELCBR",[1]OUT_FinalEnergyCons!$A$4:$A$10000)))*1,[1]OUT_FinalEnergyCons!J$4:J$10000)</f>
        <v>0.10223779450283638</v>
      </c>
      <c r="M1845" s="1" cm="1">
        <f t="array" ref="M1845">SUMPRODUCT(([1]OUT_FinalEnergyCons!$B$4:$B$10000="var_cap")*1,(ISNUMBER(SEARCH("RH*-WHELCBR",[1]OUT_FinalEnergyCons!$A$4:$A$10000)))*1,[1]OUT_FinalEnergyCons!K$4:K$10000)</f>
        <v>9.4653637524698464E-2</v>
      </c>
      <c r="N1845" s="1" cm="1">
        <f t="array" ref="N1845">SUMPRODUCT(([1]OUT_FinalEnergyCons!$B$4:$B$10000="var_cap")*1,(ISNUMBER(SEARCH("RH*-WHELCBR",[1]OUT_FinalEnergyCons!$A$4:$A$10000)))*1,[1]OUT_FinalEnergyCons!L$4:L$10000)</f>
        <v>0.11556144920706225</v>
      </c>
      <c r="O1845" s="1" cm="1">
        <f t="array" ref="O1845">SUMPRODUCT(([1]OUT_FinalEnergyCons!$B$4:$B$10000="var_cap")*1,(ISNUMBER(SEARCH("RH*-WHELCBR",[1]OUT_FinalEnergyCons!$A$4:$A$10000)))*1,[1]OUT_FinalEnergyCons!M$4:M$10000)</f>
        <v>0.16075256610085584</v>
      </c>
      <c r="P1845" s="1" cm="1">
        <f t="array" ref="P1845">SUMPRODUCT(([1]OUT_FinalEnergyCons!$B$4:$B$10000="var_cap")*1,(ISNUMBER(SEARCH("RH*-WHELCBR",[1]OUT_FinalEnergyCons!$A$4:$A$10000)))*1,[1]OUT_FinalEnergyCons!N$4:N$10000)</f>
        <v>0.18931562069060193</v>
      </c>
      <c r="Q1845" s="1" cm="1">
        <f t="array" ref="Q1845">SUMPRODUCT(([1]OUT_FinalEnergyCons!$B$4:$B$10000="var_cap")*1,(ISNUMBER(SEARCH("RH*-WHELCBR",[1]OUT_FinalEnergyCons!$A$4:$A$10000)))*1,[1]OUT_FinalEnergyCons!O$4:O$10000)</f>
        <v>0.14793999021906756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0.21335947726463436</v>
      </c>
      <c r="G1846" s="1" cm="1">
        <f t="array" ref="G1846">SUMPRODUCT(([1]OUT_FinalEnergyCons!$B$4:$B$10000="var_cap")*1,ISNUMBER(SEARCH("RH*-WHELCHP",[1]OUT_FinalEnergyCons!$A$4:$A$10000))*1,[1]OUT_FinalEnergyCons!E$4:E$10000)</f>
        <v>0.24619393137881654</v>
      </c>
      <c r="H1846" s="1" cm="1">
        <f t="array" ref="H1846">SUMPRODUCT(([1]OUT_FinalEnergyCons!$B$4:$B$10000="var_cap")*1,ISNUMBER(SEARCH("RH*-WHELCHP",[1]OUT_FinalEnergyCons!$A$4:$A$10000))*1,[1]OUT_FinalEnergyCons!F$4:F$10000)</f>
        <v>0.34728834329876607</v>
      </c>
      <c r="I1846" s="1" cm="1">
        <f t="array" ref="I1846">SUMPRODUCT(([1]OUT_FinalEnergyCons!$B$4:$B$10000="var_cap")*1,ISNUMBER(SEARCH("RH*-WHELCHP",[1]OUT_FinalEnergyCons!$A$4:$A$10000))*1,[1]OUT_FinalEnergyCons!G$4:G$10000)</f>
        <v>0.56321431034070069</v>
      </c>
      <c r="J1846" s="1" cm="1">
        <f t="array" ref="J1846">SUMPRODUCT(([1]OUT_FinalEnergyCons!$B$4:$B$10000="var_cap")*1,ISNUMBER(SEARCH("RH*-WHELCHP",[1]OUT_FinalEnergyCons!$A$4:$A$10000))*1,[1]OUT_FinalEnergyCons!H$4:H$10000)</f>
        <v>0.90379883068972544</v>
      </c>
      <c r="K1846" s="1" cm="1">
        <f t="array" ref="K1846">SUMPRODUCT(([1]OUT_FinalEnergyCons!$B$4:$B$10000="var_cap")*1,ISNUMBER(SEARCH("RH*-WHELCHP",[1]OUT_FinalEnergyCons!$A$4:$A$10000))*1,[1]OUT_FinalEnergyCons!I$4:I$10000)</f>
        <v>1.1520300359169364</v>
      </c>
      <c r="L1846" s="1" cm="1">
        <f t="array" ref="L1846">SUMPRODUCT(([1]OUT_FinalEnergyCons!$B$4:$B$10000="var_cap")*1,ISNUMBER(SEARCH("RH*-WHELCHP",[1]OUT_FinalEnergyCons!$A$4:$A$10000))*1,[1]OUT_FinalEnergyCons!J$4:J$10000)</f>
        <v>1.1371526453991743</v>
      </c>
      <c r="M1846" s="1" cm="1">
        <f t="array" ref="M1846">SUMPRODUCT(([1]OUT_FinalEnergyCons!$B$4:$B$10000="var_cap")*1,ISNUMBER(SEARCH("RH*-WHELCHP",[1]OUT_FinalEnergyCons!$A$4:$A$10000))*1,[1]OUT_FinalEnergyCons!K$4:K$10000)</f>
        <v>1.1465471314108757</v>
      </c>
      <c r="N1846" s="1" cm="1">
        <f t="array" ref="N1846">SUMPRODUCT(([1]OUT_FinalEnergyCons!$B$4:$B$10000="var_cap")*1,ISNUMBER(SEARCH("RH*-WHELCHP",[1]OUT_FinalEnergyCons!$A$4:$A$10000))*1,[1]OUT_FinalEnergyCons!L$4:L$10000)</f>
        <v>1.2393882374149869</v>
      </c>
      <c r="O1846" s="1" cm="1">
        <f t="array" ref="O1846">SUMPRODUCT(([1]OUT_FinalEnergyCons!$B$4:$B$10000="var_cap")*1,ISNUMBER(SEARCH("RH*-WHELCHP",[1]OUT_FinalEnergyCons!$A$4:$A$10000))*1,[1]OUT_FinalEnergyCons!M$4:M$10000)</f>
        <v>1.3232343739845134</v>
      </c>
      <c r="P1846" s="1" cm="1">
        <f t="array" ref="P1846">SUMPRODUCT(([1]OUT_FinalEnergyCons!$B$4:$B$10000="var_cap")*1,ISNUMBER(SEARCH("RH*-WHELCHP",[1]OUT_FinalEnergyCons!$A$4:$A$10000))*1,[1]OUT_FinalEnergyCons!N$4:N$10000)</f>
        <v>1.1488452883525089</v>
      </c>
      <c r="Q1846" s="1" cm="1">
        <f t="array" ref="Q1846">SUMPRODUCT(([1]OUT_FinalEnergyCons!$B$4:$B$10000="var_cap")*1,ISNUMBER(SEARCH("RH*-WHELCHP",[1]OUT_FinalEnergyCons!$A$4:$A$10000))*1,[1]OUT_FinalEnergyCons!O$4:O$10000)</f>
        <v>1.2676371264250326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0.4773716960445773</v>
      </c>
      <c r="H1847" s="1">
        <f t="shared" ref="H1847" si="2057">H1848</f>
        <v>0.14987497370746938</v>
      </c>
      <c r="I1847" s="1">
        <f t="shared" ref="I1847" si="2058">I1848</f>
        <v>4.2497588091969185E-2</v>
      </c>
      <c r="J1847" s="1">
        <f t="shared" ref="J1847" si="2059">J1848</f>
        <v>1.1168599597516121E-2</v>
      </c>
      <c r="K1847" s="1">
        <f t="shared" ref="K1847:O1847" si="2060">K1848</f>
        <v>3.0576659050986671E-4</v>
      </c>
      <c r="L1847" s="1">
        <f t="shared" si="2060"/>
        <v>2.939656703101303E-4</v>
      </c>
      <c r="M1847" s="1">
        <f t="shared" si="2060"/>
        <v>1.048069961814992E-4</v>
      </c>
      <c r="N1847" s="1">
        <f t="shared" si="2060"/>
        <v>3.0949889231066498E-4</v>
      </c>
      <c r="O1847" s="1">
        <f t="shared" si="2060"/>
        <v>3.1826825044517444E-4</v>
      </c>
      <c r="P1847" s="1">
        <f>P1848</f>
        <v>3.2186775005458413E-4</v>
      </c>
      <c r="Q1847" s="1">
        <f>Q1848</f>
        <v>3.1919733583704005E-4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0.4773716960445773</v>
      </c>
      <c r="H1848" s="1" cm="1">
        <f t="array" ref="H1848">SUMPRODUCT(([1]OUT_FinalEnergyCons!$B$4:$B$10000="var_cap")*1, (ISNUMBER(SEARCH("RH*-WHLFOBR",[1]OUT_FinalEnergyCons!$A$4:$A$10000)))*1,[1]OUT_FinalEnergyCons!F$4:F$10000)</f>
        <v>0.14987497370746938</v>
      </c>
      <c r="I1848" s="1" cm="1">
        <f t="array" ref="I1848">SUMPRODUCT(([1]OUT_FinalEnergyCons!$B$4:$B$10000="var_cap")*1, (ISNUMBER(SEARCH("RH*-WHLFOBR",[1]OUT_FinalEnergyCons!$A$4:$A$10000)))*1,[1]OUT_FinalEnergyCons!G$4:G$10000)</f>
        <v>4.2497588091969185E-2</v>
      </c>
      <c r="J1848" s="1" cm="1">
        <f t="array" ref="J1848">SUMPRODUCT(([1]OUT_FinalEnergyCons!$B$4:$B$10000="var_cap")*1, (ISNUMBER(SEARCH("RH*-WHLFOBR",[1]OUT_FinalEnergyCons!$A$4:$A$10000)))*1,[1]OUT_FinalEnergyCons!H$4:H$10000)</f>
        <v>1.1168599597516121E-2</v>
      </c>
      <c r="K1848" s="1" cm="1">
        <f t="array" ref="K1848">SUMPRODUCT(([1]OUT_FinalEnergyCons!$B$4:$B$10000="var_cap")*1, (ISNUMBER(SEARCH("RH*-WHLFOBR",[1]OUT_FinalEnergyCons!$A$4:$A$10000)))*1,[1]OUT_FinalEnergyCons!I$4:I$10000)</f>
        <v>3.0576659050986671E-4</v>
      </c>
      <c r="L1848" s="1" cm="1">
        <f t="array" ref="L1848">SUMPRODUCT(([1]OUT_FinalEnergyCons!$B$4:$B$10000="var_cap")*1, (ISNUMBER(SEARCH("RH*-WHLFOBR",[1]OUT_FinalEnergyCons!$A$4:$A$10000)))*1,[1]OUT_FinalEnergyCons!J$4:J$10000)</f>
        <v>2.939656703101303E-4</v>
      </c>
      <c r="M1848" s="1" cm="1">
        <f t="array" ref="M1848">SUMPRODUCT(([1]OUT_FinalEnergyCons!$B$4:$B$10000="var_cap")*1, (ISNUMBER(SEARCH("RH*-WHLFOBR",[1]OUT_FinalEnergyCons!$A$4:$A$10000)))*1,[1]OUT_FinalEnergyCons!K$4:K$10000)</f>
        <v>1.048069961814992E-4</v>
      </c>
      <c r="N1848" s="1" cm="1">
        <f t="array" ref="N1848">SUMPRODUCT(([1]OUT_FinalEnergyCons!$B$4:$B$10000="var_cap")*1, (ISNUMBER(SEARCH("RH*-WHLFOBR",[1]OUT_FinalEnergyCons!$A$4:$A$10000)))*1,[1]OUT_FinalEnergyCons!L$4:L$10000)</f>
        <v>3.0949889231066498E-4</v>
      </c>
      <c r="O1848" s="1" cm="1">
        <f t="array" ref="O1848">SUMPRODUCT(([1]OUT_FinalEnergyCons!$B$4:$B$10000="var_cap")*1, (ISNUMBER(SEARCH("RH*-WHLFOBR",[1]OUT_FinalEnergyCons!$A$4:$A$10000)))*1,[1]OUT_FinalEnergyCons!M$4:M$10000)</f>
        <v>3.1826825044517444E-4</v>
      </c>
      <c r="P1848" s="1" cm="1">
        <f t="array" ref="P1848">SUMPRODUCT(([1]OUT_FinalEnergyCons!$B$4:$B$10000="var_cap")*1, (ISNUMBER(SEARCH("RH*-WHLFOBR",[1]OUT_FinalEnergyCons!$A$4:$A$10000)))*1,[1]OUT_FinalEnergyCons!N$4:N$10000)</f>
        <v>3.2186775005458413E-4</v>
      </c>
      <c r="Q1848" s="1" cm="1">
        <f t="array" ref="Q1848">SUMPRODUCT(([1]OUT_FinalEnergyCons!$B$4:$B$10000="var_cap")*1, (ISNUMBER(SEARCH("RH*-WHLFOBR",[1]OUT_FinalEnergyCons!$A$4:$A$10000)))*1,[1]OUT_FinalEnergyCons!O$4:O$10000)</f>
        <v>3.1919733583704005E-4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0.43612769498677217</v>
      </c>
      <c r="H1849" s="1">
        <f t="shared" ref="H1849" si="2064">SUM(H1850:H1851)</f>
        <v>0.63964870178310018</v>
      </c>
      <c r="I1849" s="1">
        <f t="shared" ref="I1849" si="2065">SUM(I1850:I1851)</f>
        <v>0.65581929104975001</v>
      </c>
      <c r="J1849" s="1">
        <f t="shared" ref="J1849" si="2066">SUM(J1850:J1851)</f>
        <v>0.51813650516766263</v>
      </c>
      <c r="K1849" s="1">
        <f t="shared" ref="K1849" si="2067">SUM(K1850:K1851)</f>
        <v>0.2516399668664292</v>
      </c>
      <c r="L1849" s="1">
        <f t="shared" ref="L1849:O1849" si="2068">SUM(L1850:L1851)</f>
        <v>0.2419888713361969</v>
      </c>
      <c r="M1849" s="1">
        <f t="shared" si="2068"/>
        <v>0.12351100388911759</v>
      </c>
      <c r="N1849" s="1">
        <f t="shared" si="2068"/>
        <v>0.11158772581347404</v>
      </c>
      <c r="O1849" s="1">
        <f t="shared" si="2068"/>
        <v>0.10221962659369599</v>
      </c>
      <c r="P1849" s="1">
        <f>SUM(P1850:P1851)</f>
        <v>0.10377915288593037</v>
      </c>
      <c r="Q1849" s="1">
        <f>SUM(Q1850:Q1851)</f>
        <v>9.428532519061536E-2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0.43611101670295094</v>
      </c>
      <c r="H1850" s="1" cm="1">
        <f t="array" ref="H1850">SUMPRODUCT(([1]OUT_FinalEnergyCons!$B$4:$B$10000="var_cap")*1, (ISNUMBER(SEARCH("RH*-WHNGABR",[1]OUT_FinalEnergyCons!$A$4:$A$10000)))*1,[1]OUT_FinalEnergyCons!F$4:F$10000)</f>
        <v>0.63846351323656991</v>
      </c>
      <c r="I1850" s="1" cm="1">
        <f t="array" ref="I1850">SUMPRODUCT(([1]OUT_FinalEnergyCons!$B$4:$B$10000="var_cap")*1, (ISNUMBER(SEARCH("RH*-WHNGABR",[1]OUT_FinalEnergyCons!$A$4:$A$10000)))*1,[1]OUT_FinalEnergyCons!G$4:G$10000)</f>
        <v>0.6546149616224326</v>
      </c>
      <c r="J1850" s="1" cm="1">
        <f t="array" ref="J1850">SUMPRODUCT(([1]OUT_FinalEnergyCons!$B$4:$B$10000="var_cap")*1, (ISNUMBER(SEARCH("RH*-WHNGABR",[1]OUT_FinalEnergyCons!$A$4:$A$10000)))*1,[1]OUT_FinalEnergyCons!H$4:H$10000)</f>
        <v>0.46269305029026825</v>
      </c>
      <c r="K1850" s="1" cm="1">
        <f t="array" ref="K1850">SUMPRODUCT(([1]OUT_FinalEnergyCons!$B$4:$B$10000="var_cap")*1, (ISNUMBER(SEARCH("RH*-WHNGABR",[1]OUT_FinalEnergyCons!$A$4:$A$10000)))*1,[1]OUT_FinalEnergyCons!I$4:I$10000)</f>
        <v>0.19708444308152737</v>
      </c>
      <c r="L1850" s="1" cm="1">
        <f t="array" ref="L1850">SUMPRODUCT(([1]OUT_FinalEnergyCons!$B$4:$B$10000="var_cap")*1, (ISNUMBER(SEARCH("RH*-WHNGABR",[1]OUT_FinalEnergyCons!$A$4:$A$10000)))*1,[1]OUT_FinalEnergyCons!J$4:J$10000)</f>
        <v>0.14911351767273126</v>
      </c>
      <c r="M1850" s="1" cm="1">
        <f t="array" ref="M1850">SUMPRODUCT(([1]OUT_FinalEnergyCons!$B$4:$B$10000="var_cap")*1, (ISNUMBER(SEARCH("RH*-WHNGABR",[1]OUT_FinalEnergyCons!$A$4:$A$10000)))*1,[1]OUT_FinalEnergyCons!K$4:K$10000)</f>
        <v>7.422043047552096E-2</v>
      </c>
      <c r="N1850" s="1" cm="1">
        <f t="array" ref="N1850">SUMPRODUCT(([1]OUT_FinalEnergyCons!$B$4:$B$10000="var_cap")*1, (ISNUMBER(SEARCH("RH*-WHNGABR",[1]OUT_FinalEnergyCons!$A$4:$A$10000)))*1,[1]OUT_FinalEnergyCons!L$4:L$10000)</f>
        <v>6.4390300625413024E-2</v>
      </c>
      <c r="O1850" s="1" cm="1">
        <f t="array" ref="O1850">SUMPRODUCT(([1]OUT_FinalEnergyCons!$B$4:$B$10000="var_cap")*1, (ISNUMBER(SEARCH("RH*-WHNGABR",[1]OUT_FinalEnergyCons!$A$4:$A$10000)))*1,[1]OUT_FinalEnergyCons!M$4:M$10000)</f>
        <v>5.6208778960035136E-2</v>
      </c>
      <c r="P1850" s="1" cm="1">
        <f t="array" ref="P1850">SUMPRODUCT(([1]OUT_FinalEnergyCons!$B$4:$B$10000="var_cap")*1, (ISNUMBER(SEARCH("RH*-WHNGABR",[1]OUT_FinalEnergyCons!$A$4:$A$10000)))*1,[1]OUT_FinalEnergyCons!N$4:N$10000)</f>
        <v>5.6554350904392994E-2</v>
      </c>
      <c r="Q1850" s="1" cm="1">
        <f t="array" ref="Q1850">SUMPRODUCT(([1]OUT_FinalEnergyCons!$B$4:$B$10000="var_cap")*1, (ISNUMBER(SEARCH("RH*-WHNGABR",[1]OUT_FinalEnergyCons!$A$4:$A$10000)))*1,[1]OUT_FinalEnergyCons!O$4:O$10000)</f>
        <v>4.6787902922062322E-2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1.6678283821253706E-5</v>
      </c>
      <c r="H1851" s="1" cm="1">
        <f t="array" ref="H1851">SUMPRODUCT(([1]OUT_FinalEnergyCons!$B$4:$B$10000="var_cap")*1,ISNUMBER(SEARCH("RH*-WHngahp",[1]OUT_FinalEnergyCons!$A$4:$A$10000))*1,[1]OUT_FinalEnergyCons!F$4:F$10000)</f>
        <v>1.1851885465302945E-3</v>
      </c>
      <c r="I1851" s="1" cm="1">
        <f t="array" ref="I1851">SUMPRODUCT(([1]OUT_FinalEnergyCons!$B$4:$B$10000="var_cap")*1,ISNUMBER(SEARCH("RH*-WHngahp",[1]OUT_FinalEnergyCons!$A$4:$A$10000))*1,[1]OUT_FinalEnergyCons!G$4:G$10000)</f>
        <v>1.2043294273173671E-3</v>
      </c>
      <c r="J1851" s="1" cm="1">
        <f t="array" ref="J1851">SUMPRODUCT(([1]OUT_FinalEnergyCons!$B$4:$B$10000="var_cap")*1,ISNUMBER(SEARCH("RH*-WHngahp",[1]OUT_FinalEnergyCons!$A$4:$A$10000))*1,[1]OUT_FinalEnergyCons!H$4:H$10000)</f>
        <v>5.5443454877394348E-2</v>
      </c>
      <c r="K1851" s="1" cm="1">
        <f t="array" ref="K1851">SUMPRODUCT(([1]OUT_FinalEnergyCons!$B$4:$B$10000="var_cap")*1,ISNUMBER(SEARCH("RH*-WHngahp",[1]OUT_FinalEnergyCons!$A$4:$A$10000))*1,[1]OUT_FinalEnergyCons!I$4:I$10000)</f>
        <v>5.4555523784901826E-2</v>
      </c>
      <c r="L1851" s="1" cm="1">
        <f t="array" ref="L1851">SUMPRODUCT(([1]OUT_FinalEnergyCons!$B$4:$B$10000="var_cap")*1,ISNUMBER(SEARCH("RH*-WHngahp",[1]OUT_FinalEnergyCons!$A$4:$A$10000))*1,[1]OUT_FinalEnergyCons!J$4:J$10000)</f>
        <v>9.2875353663465623E-2</v>
      </c>
      <c r="M1851" s="1" cm="1">
        <f t="array" ref="M1851">SUMPRODUCT(([1]OUT_FinalEnergyCons!$B$4:$B$10000="var_cap")*1,ISNUMBER(SEARCH("RH*-WHngahp",[1]OUT_FinalEnergyCons!$A$4:$A$10000))*1,[1]OUT_FinalEnergyCons!K$4:K$10000)</f>
        <v>4.9290573413596633E-2</v>
      </c>
      <c r="N1851" s="1" cm="1">
        <f t="array" ref="N1851">SUMPRODUCT(([1]OUT_FinalEnergyCons!$B$4:$B$10000="var_cap")*1,ISNUMBER(SEARCH("RH*-WHngahp",[1]OUT_FinalEnergyCons!$A$4:$A$10000))*1,[1]OUT_FinalEnergyCons!L$4:L$10000)</f>
        <v>4.7197425188061012E-2</v>
      </c>
      <c r="O1851" s="1" cm="1">
        <f t="array" ref="O1851">SUMPRODUCT(([1]OUT_FinalEnergyCons!$B$4:$B$10000="var_cap")*1,ISNUMBER(SEARCH("RH*-WHngahp",[1]OUT_FinalEnergyCons!$A$4:$A$10000))*1,[1]OUT_FinalEnergyCons!M$4:M$10000)</f>
        <v>4.6010847633660854E-2</v>
      </c>
      <c r="P1851" s="1" cm="1">
        <f t="array" ref="P1851">SUMPRODUCT(([1]OUT_FinalEnergyCons!$B$4:$B$10000="var_cap")*1,ISNUMBER(SEARCH("RH*-WHngahp",[1]OUT_FinalEnergyCons!$A$4:$A$10000))*1,[1]OUT_FinalEnergyCons!N$4:N$10000)</f>
        <v>4.7224801981537369E-2</v>
      </c>
      <c r="Q1851" s="1" cm="1">
        <f t="array" ref="Q1851">SUMPRODUCT(([1]OUT_FinalEnergyCons!$B$4:$B$10000="var_cap")*1,ISNUMBER(SEARCH("RH*-WHngahp",[1]OUT_FinalEnergyCons!$A$4:$A$10000))*1,[1]OUT_FinalEnergyCons!O$4:O$10000)</f>
        <v>4.7497422268553045E-2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4.0472701748368839E-2</v>
      </c>
      <c r="H1854" s="1">
        <f t="shared" ref="H1854" si="2080">H1855</f>
        <v>4.0397202783383074E-2</v>
      </c>
      <c r="I1854" s="1">
        <f t="shared" ref="I1854" si="2081">I1855</f>
        <v>4.030156988707094E-2</v>
      </c>
      <c r="J1854" s="1">
        <f t="shared" ref="J1854" si="2082">J1855</f>
        <v>1.7032974500362376E-2</v>
      </c>
      <c r="K1854" s="1">
        <f t="shared" ref="K1854:O1854" si="2083">K1855</f>
        <v>1.5073792642730973E-2</v>
      </c>
      <c r="L1854" s="1">
        <f t="shared" si="2083"/>
        <v>1.5094872267696435E-2</v>
      </c>
      <c r="M1854" s="1">
        <f t="shared" si="2083"/>
        <v>2.0752852484445503E-2</v>
      </c>
      <c r="N1854" s="1">
        <f t="shared" si="2083"/>
        <v>1.2632704542963807E-2</v>
      </c>
      <c r="O1854" s="1">
        <f t="shared" si="2083"/>
        <v>1.1320242566350185E-2</v>
      </c>
      <c r="P1854" s="1">
        <f>P1855</f>
        <v>8.4442126754503688E-3</v>
      </c>
      <c r="Q1854" s="1">
        <f>Q1855</f>
        <v>7.2093659111498098E-3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4.0472701748368839E-2</v>
      </c>
      <c r="H1855" s="1" cm="1">
        <f t="array" ref="H1855">SUMPRODUCT(([1]OUT_FinalEnergyCons!$B$4:$B$10000="var_cap")*1, (ISNUMBER(SEARCH("RH*-WHWODBR",[1]OUT_FinalEnergyCons!$A$4:$A$10000)))*1,[1]OUT_FinalEnergyCons!F$4:F$10000)</f>
        <v>4.0397202783383074E-2</v>
      </c>
      <c r="I1855" s="1" cm="1">
        <f t="array" ref="I1855">SUMPRODUCT(([1]OUT_FinalEnergyCons!$B$4:$B$10000="var_cap")*1, (ISNUMBER(SEARCH("RH*-WHWODBR",[1]OUT_FinalEnergyCons!$A$4:$A$10000)))*1,[1]OUT_FinalEnergyCons!G$4:G$10000)</f>
        <v>4.030156988707094E-2</v>
      </c>
      <c r="J1855" s="1" cm="1">
        <f t="array" ref="J1855">SUMPRODUCT(([1]OUT_FinalEnergyCons!$B$4:$B$10000="var_cap")*1, (ISNUMBER(SEARCH("RH*-WHWODBR",[1]OUT_FinalEnergyCons!$A$4:$A$10000)))*1,[1]OUT_FinalEnergyCons!H$4:H$10000)</f>
        <v>1.7032974500362376E-2</v>
      </c>
      <c r="K1855" s="1" cm="1">
        <f t="array" ref="K1855">SUMPRODUCT(([1]OUT_FinalEnergyCons!$B$4:$B$10000="var_cap")*1, (ISNUMBER(SEARCH("RH*-WHWODBR",[1]OUT_FinalEnergyCons!$A$4:$A$10000)))*1,[1]OUT_FinalEnergyCons!I$4:I$10000)</f>
        <v>1.5073792642730973E-2</v>
      </c>
      <c r="L1855" s="1" cm="1">
        <f t="array" ref="L1855">SUMPRODUCT(([1]OUT_FinalEnergyCons!$B$4:$B$10000="var_cap")*1, (ISNUMBER(SEARCH("RH*-WHWODBR",[1]OUT_FinalEnergyCons!$A$4:$A$10000)))*1,[1]OUT_FinalEnergyCons!J$4:J$10000)</f>
        <v>1.5094872267696435E-2</v>
      </c>
      <c r="M1855" s="1" cm="1">
        <f t="array" ref="M1855">SUMPRODUCT(([1]OUT_FinalEnergyCons!$B$4:$B$10000="var_cap")*1, (ISNUMBER(SEARCH("RH*-WHWODBR",[1]OUT_FinalEnergyCons!$A$4:$A$10000)))*1,[1]OUT_FinalEnergyCons!K$4:K$10000)</f>
        <v>2.0752852484445503E-2</v>
      </c>
      <c r="N1855" s="1" cm="1">
        <f t="array" ref="N1855">SUMPRODUCT(([1]OUT_FinalEnergyCons!$B$4:$B$10000="var_cap")*1, (ISNUMBER(SEARCH("RH*-WHWODBR",[1]OUT_FinalEnergyCons!$A$4:$A$10000)))*1,[1]OUT_FinalEnergyCons!L$4:L$10000)</f>
        <v>1.2632704542963807E-2</v>
      </c>
      <c r="O1855" s="1" cm="1">
        <f t="array" ref="O1855">SUMPRODUCT(([1]OUT_FinalEnergyCons!$B$4:$B$10000="var_cap")*1, (ISNUMBER(SEARCH("RH*-WHWODBR",[1]OUT_FinalEnergyCons!$A$4:$A$10000)))*1,[1]OUT_FinalEnergyCons!M$4:M$10000)</f>
        <v>1.1320242566350185E-2</v>
      </c>
      <c r="P1855" s="1" cm="1">
        <f t="array" ref="P1855">SUMPRODUCT(([1]OUT_FinalEnergyCons!$B$4:$B$10000="var_cap")*1, (ISNUMBER(SEARCH("RH*-WHWODBR",[1]OUT_FinalEnergyCons!$A$4:$A$10000)))*1,[1]OUT_FinalEnergyCons!N$4:N$10000)</f>
        <v>8.4442126754503688E-3</v>
      </c>
      <c r="Q1855" s="1" cm="1">
        <f t="array" ref="Q1855">SUMPRODUCT(([1]OUT_FinalEnergyCons!$B$4:$B$10000="var_cap")*1, (ISNUMBER(SEARCH("RH*-WHWODBR",[1]OUT_FinalEnergyCons!$A$4:$A$10000)))*1,[1]OUT_FinalEnergyCons!O$4:O$10000)</f>
        <v>7.2093659111498098E-3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1.3220623790903488E-2</v>
      </c>
      <c r="H1856" s="1">
        <f t="shared" ref="H1856" si="2087">H1857</f>
        <v>1.3197937696024583E-2</v>
      </c>
      <c r="I1856" s="1">
        <f t="shared" ref="I1856" si="2088">I1857</f>
        <v>1.3193920600837275E-2</v>
      </c>
      <c r="J1856" s="1">
        <f t="shared" ref="J1856" si="2089">J1857</f>
        <v>9.6443260831416619E-3</v>
      </c>
      <c r="K1856" s="1">
        <f t="shared" ref="K1856:O1856" si="2090">K1857</f>
        <v>9.8697181553532125E-3</v>
      </c>
      <c r="L1856" s="1">
        <f t="shared" si="2090"/>
        <v>1.0097689408397685E-2</v>
      </c>
      <c r="M1856" s="1">
        <f t="shared" si="2090"/>
        <v>1.1078361013544169E-2</v>
      </c>
      <c r="N1856" s="1">
        <f t="shared" si="2090"/>
        <v>1.0437060856556027E-2</v>
      </c>
      <c r="O1856" s="1">
        <f t="shared" si="2090"/>
        <v>1.0472195520362496E-2</v>
      </c>
      <c r="P1856" s="1">
        <f>P1857</f>
        <v>1.0657752084795602E-2</v>
      </c>
      <c r="Q1856" s="1">
        <f>Q1857</f>
        <v>1.1096422603156761E-2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1.3220623790903488E-2</v>
      </c>
      <c r="H1857" s="1" cm="1">
        <f t="array" ref="H1857">SUMPRODUCT(([1]OUT_FinalEnergyCons!$B$4:$B$10000="var_cap")*1, (ISNUMBER(SEARCH("RH*-WHPLTBR",[1]OUT_FinalEnergyCons!$A$4:$A$10000)))*1,[1]OUT_FinalEnergyCons!F$4:F$10000)</f>
        <v>1.3197937696024583E-2</v>
      </c>
      <c r="I1857" s="1" cm="1">
        <f t="array" ref="I1857">SUMPRODUCT(([1]OUT_FinalEnergyCons!$B$4:$B$10000="var_cap")*1, (ISNUMBER(SEARCH("RH*-WHPLTBR",[1]OUT_FinalEnergyCons!$A$4:$A$10000)))*1,[1]OUT_FinalEnergyCons!G$4:G$10000)</f>
        <v>1.3193920600837275E-2</v>
      </c>
      <c r="J1857" s="1" cm="1">
        <f t="array" ref="J1857">SUMPRODUCT(([1]OUT_FinalEnergyCons!$B$4:$B$10000="var_cap")*1, (ISNUMBER(SEARCH("RH*-WHPLTBR",[1]OUT_FinalEnergyCons!$A$4:$A$10000)))*1,[1]OUT_FinalEnergyCons!H$4:H$10000)</f>
        <v>9.6443260831416619E-3</v>
      </c>
      <c r="K1857" s="1" cm="1">
        <f t="array" ref="K1857">SUMPRODUCT(([1]OUT_FinalEnergyCons!$B$4:$B$10000="var_cap")*1, (ISNUMBER(SEARCH("RH*-WHPLTBR",[1]OUT_FinalEnergyCons!$A$4:$A$10000)))*1,[1]OUT_FinalEnergyCons!I$4:I$10000)</f>
        <v>9.8697181553532125E-3</v>
      </c>
      <c r="L1857" s="1" cm="1">
        <f t="array" ref="L1857">SUMPRODUCT(([1]OUT_FinalEnergyCons!$B$4:$B$10000="var_cap")*1, (ISNUMBER(SEARCH("RH*-WHPLTBR",[1]OUT_FinalEnergyCons!$A$4:$A$10000)))*1,[1]OUT_FinalEnergyCons!J$4:J$10000)</f>
        <v>1.0097689408397685E-2</v>
      </c>
      <c r="M1857" s="1" cm="1">
        <f t="array" ref="M1857">SUMPRODUCT(([1]OUT_FinalEnergyCons!$B$4:$B$10000="var_cap")*1, (ISNUMBER(SEARCH("RH*-WHPLTBR",[1]OUT_FinalEnergyCons!$A$4:$A$10000)))*1,[1]OUT_FinalEnergyCons!K$4:K$10000)</f>
        <v>1.1078361013544169E-2</v>
      </c>
      <c r="N1857" s="1" cm="1">
        <f t="array" ref="N1857">SUMPRODUCT(([1]OUT_FinalEnergyCons!$B$4:$B$10000="var_cap")*1, (ISNUMBER(SEARCH("RH*-WHPLTBR",[1]OUT_FinalEnergyCons!$A$4:$A$10000)))*1,[1]OUT_FinalEnergyCons!L$4:L$10000)</f>
        <v>1.0437060856556027E-2</v>
      </c>
      <c r="O1857" s="1" cm="1">
        <f t="array" ref="O1857">SUMPRODUCT(([1]OUT_FinalEnergyCons!$B$4:$B$10000="var_cap")*1, (ISNUMBER(SEARCH("RH*-WHPLTBR",[1]OUT_FinalEnergyCons!$A$4:$A$10000)))*1,[1]OUT_FinalEnergyCons!M$4:M$10000)</f>
        <v>1.0472195520362496E-2</v>
      </c>
      <c r="P1857" s="1" cm="1">
        <f t="array" ref="P1857">SUMPRODUCT(([1]OUT_FinalEnergyCons!$B$4:$B$10000="var_cap")*1, (ISNUMBER(SEARCH("RH*-WHPLTBR",[1]OUT_FinalEnergyCons!$A$4:$A$10000)))*1,[1]OUT_FinalEnergyCons!N$4:N$10000)</f>
        <v>1.0657752084795602E-2</v>
      </c>
      <c r="Q1857" s="1" cm="1">
        <f t="array" ref="Q1857">SUMPRODUCT(([1]OUT_FinalEnergyCons!$B$4:$B$10000="var_cap")*1, (ISNUMBER(SEARCH("RH*-WHPLTBR",[1]OUT_FinalEnergyCons!$A$4:$A$10000)))*1,[1]OUT_FinalEnergyCons!O$4:O$10000)</f>
        <v>1.1096422603156761E-2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0.33271447877975868</v>
      </c>
      <c r="H1858" s="1">
        <f t="shared" ref="H1858" si="2094">H1859</f>
        <v>0.3327404994324874</v>
      </c>
      <c r="I1858" s="1">
        <f t="shared" ref="I1858" si="2095">I1859</f>
        <v>0.33321156019037335</v>
      </c>
      <c r="J1858" s="1">
        <f t="shared" ref="J1858" si="2096">J1859</f>
        <v>0.16626876570707838</v>
      </c>
      <c r="K1858" s="1">
        <f t="shared" ref="K1858:O1858" si="2097">K1859</f>
        <v>0.50219177868409903</v>
      </c>
      <c r="L1858" s="1">
        <f t="shared" si="2097"/>
        <v>0.84167102073621602</v>
      </c>
      <c r="M1858" s="1">
        <f t="shared" si="2097"/>
        <v>1.1404702201855501</v>
      </c>
      <c r="N1858" s="1">
        <f t="shared" si="2097"/>
        <v>0.72032955786017705</v>
      </c>
      <c r="O1858" s="1">
        <f t="shared" si="2097"/>
        <v>0.35741298574493702</v>
      </c>
      <c r="P1858" s="1">
        <f>P1859</f>
        <v>0.42851945632530702</v>
      </c>
      <c r="Q1858" s="1">
        <f>Q1859</f>
        <v>0.365316939792454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0.33271447877975868</v>
      </c>
      <c r="H1859" s="1" cm="1">
        <f t="array" ref="H1859">SUMPRODUCT(([1]OUT_FinalEnergyCons!$B$4:$B$10000="var_cap")*1, (ISNUMBER(SEARCH("RH*-WHSOLBR",[1]OUT_FinalEnergyCons!$A$4:$A$10000)))*1,[1]OUT_FinalEnergyCons!F$4:F$10000)</f>
        <v>0.3327404994324874</v>
      </c>
      <c r="I1859" s="1" cm="1">
        <f t="array" ref="I1859">SUMPRODUCT(([1]OUT_FinalEnergyCons!$B$4:$B$10000="var_cap")*1, (ISNUMBER(SEARCH("RH*-WHSOLBR",[1]OUT_FinalEnergyCons!$A$4:$A$10000)))*1,[1]OUT_FinalEnergyCons!G$4:G$10000)</f>
        <v>0.33321156019037335</v>
      </c>
      <c r="J1859" s="1" cm="1">
        <f t="array" ref="J1859">SUMPRODUCT(([1]OUT_FinalEnergyCons!$B$4:$B$10000="var_cap")*1, (ISNUMBER(SEARCH("RH*-WHSOLBR",[1]OUT_FinalEnergyCons!$A$4:$A$10000)))*1,[1]OUT_FinalEnergyCons!H$4:H$10000)</f>
        <v>0.16626876570707838</v>
      </c>
      <c r="K1859" s="1" cm="1">
        <f t="array" ref="K1859">SUMPRODUCT(([1]OUT_FinalEnergyCons!$B$4:$B$10000="var_cap")*1, (ISNUMBER(SEARCH("RH*-WHSOLBR",[1]OUT_FinalEnergyCons!$A$4:$A$10000)))*1,[1]OUT_FinalEnergyCons!I$4:I$10000)</f>
        <v>0.50219177868409903</v>
      </c>
      <c r="L1859" s="1" cm="1">
        <f t="array" ref="L1859">SUMPRODUCT(([1]OUT_FinalEnergyCons!$B$4:$B$10000="var_cap")*1, (ISNUMBER(SEARCH("RH*-WHSOLBR",[1]OUT_FinalEnergyCons!$A$4:$A$10000)))*1,[1]OUT_FinalEnergyCons!J$4:J$10000)</f>
        <v>0.84167102073621602</v>
      </c>
      <c r="M1859" s="1" cm="1">
        <f t="array" ref="M1859">SUMPRODUCT(([1]OUT_FinalEnergyCons!$B$4:$B$10000="var_cap")*1, (ISNUMBER(SEARCH("RH*-WHSOLBR",[1]OUT_FinalEnergyCons!$A$4:$A$10000)))*1,[1]OUT_FinalEnergyCons!K$4:K$10000)</f>
        <v>1.1404702201855501</v>
      </c>
      <c r="N1859" s="1" cm="1">
        <f t="array" ref="N1859">SUMPRODUCT(([1]OUT_FinalEnergyCons!$B$4:$B$10000="var_cap")*1, (ISNUMBER(SEARCH("RH*-WHSOLBR",[1]OUT_FinalEnergyCons!$A$4:$A$10000)))*1,[1]OUT_FinalEnergyCons!L$4:L$10000)</f>
        <v>0.72032955786017705</v>
      </c>
      <c r="O1859" s="1" cm="1">
        <f t="array" ref="O1859">SUMPRODUCT(([1]OUT_FinalEnergyCons!$B$4:$B$10000="var_cap")*1, (ISNUMBER(SEARCH("RH*-WHSOLBR",[1]OUT_FinalEnergyCons!$A$4:$A$10000)))*1,[1]OUT_FinalEnergyCons!M$4:M$10000)</f>
        <v>0.35741298574493702</v>
      </c>
      <c r="P1859" s="1" cm="1">
        <f t="array" ref="P1859">SUMPRODUCT(([1]OUT_FinalEnergyCons!$B$4:$B$10000="var_cap")*1, (ISNUMBER(SEARCH("RH*-WHSOLBR",[1]OUT_FinalEnergyCons!$A$4:$A$10000)))*1,[1]OUT_FinalEnergyCons!N$4:N$10000)</f>
        <v>0.42851945632530702</v>
      </c>
      <c r="Q1859" s="1" cm="1">
        <f t="array" ref="Q1859">SUMPRODUCT(([1]OUT_FinalEnergyCons!$B$4:$B$10000="var_cap")*1, (ISNUMBER(SEARCH("RH*-WHSOLBR",[1]OUT_FinalEnergyCons!$A$4:$A$10000)))*1,[1]OUT_FinalEnergyCons!O$4:O$10000)</f>
        <v>0.365316939792454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3.6050894564145595</v>
      </c>
      <c r="G1862" s="17">
        <f t="shared" ref="G1862:K1862" si="2106">SUM(G1863,G1866,G1869,G1873,G1875,G1877,G1879,G1881,G1883)</f>
        <v>3.7436560397955416</v>
      </c>
      <c r="H1862" s="17">
        <f t="shared" si="2106"/>
        <v>3.6130057050429829</v>
      </c>
      <c r="I1862" s="17">
        <f t="shared" si="2106"/>
        <v>4.3436962810632487</v>
      </c>
      <c r="J1862" s="17">
        <f t="shared" si="2106"/>
        <v>3.9496339430393759</v>
      </c>
      <c r="K1862" s="17">
        <f t="shared" si="2106"/>
        <v>3.6419811013807957</v>
      </c>
      <c r="L1862" s="17">
        <f t="shared" ref="L1862:O1862" si="2107">SUM(L1863,L1866,L1869,L1873,L1875,L1877,L1879,L1881,L1883)</f>
        <v>3.3066447842925384</v>
      </c>
      <c r="M1862" s="17">
        <f t="shared" si="2107"/>
        <v>3.0752019137996207</v>
      </c>
      <c r="N1862" s="17">
        <f t="shared" si="2107"/>
        <v>3.0583984250523377</v>
      </c>
      <c r="O1862" s="17">
        <f t="shared" si="2107"/>
        <v>3.2643642968857511</v>
      </c>
      <c r="P1862" s="17">
        <f>SUM(P1863,P1866,P1869,P1873,P1875,P1877,P1879,P1881,P1883)</f>
        <v>3.1739678986556301</v>
      </c>
      <c r="Q1862" s="17">
        <f>SUM(Q1863,Q1866,Q1869,Q1873,Q1875,Q1877,Q1879,Q1881,Q1883)</f>
        <v>3.1426846172412013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0.81370495462962966</v>
      </c>
      <c r="H1863" s="18">
        <f t="shared" si="2108"/>
        <v>0.95462007813834426</v>
      </c>
      <c r="I1863" s="18">
        <f t="shared" si="2108"/>
        <v>1.6951268637459158</v>
      </c>
      <c r="J1863" s="18">
        <f t="shared" si="2108"/>
        <v>1.7817388743128737</v>
      </c>
      <c r="K1863" s="18">
        <f t="shared" si="2108"/>
        <v>1.8554035723988416</v>
      </c>
      <c r="L1863" s="18">
        <f t="shared" ref="L1863:O1863" si="2109">SUM(L1864:L1865)</f>
        <v>1.7612666210717975</v>
      </c>
      <c r="M1863" s="18">
        <f t="shared" si="2109"/>
        <v>1.9228940147602576</v>
      </c>
      <c r="N1863" s="18">
        <f t="shared" si="2109"/>
        <v>1.8761629389039363</v>
      </c>
      <c r="O1863" s="18">
        <f t="shared" si="2109"/>
        <v>1.8762751344150428</v>
      </c>
      <c r="P1863" s="18">
        <f>SUM(P1864:P1865)</f>
        <v>1.9408455962806235</v>
      </c>
      <c r="Q1863" s="18">
        <f>SUM(Q1864:Q1865)</f>
        <v>1.9187054440748816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0.73659021326433183</v>
      </c>
      <c r="H1864" s="1" cm="1">
        <f t="array" ref="H1864">SUMPRODUCT(([1]OUT_FinalEnergyCons!$B$4:$B$10000="Var_cap")*1,  (ISNUMBER(SEARCH("ITOT-SWHELCBR",[1]OUT_FinalEnergyCons!$A$4:$A$10000)))*1,[1]OUT_FinalEnergyCons!F$4:F$10000)</f>
        <v>0.76059680829237286</v>
      </c>
      <c r="I1864" s="1" cm="1">
        <f t="array" ref="I1864">SUMPRODUCT(([1]OUT_FinalEnergyCons!$B$4:$B$10000="Var_cap")*1,  (ISNUMBER(SEARCH("ITOT-SWHELCBR",[1]OUT_FinalEnergyCons!$A$4:$A$10000)))*1,[1]OUT_FinalEnergyCons!G$4:G$10000)</f>
        <v>1.3685749377845462</v>
      </c>
      <c r="J1864" s="1" cm="1">
        <f t="array" ref="J1864">SUMPRODUCT(([1]OUT_FinalEnergyCons!$B$4:$B$10000="Var_cap")*1,  (ISNUMBER(SEARCH("ITOT-SWHELCBR",[1]OUT_FinalEnergyCons!$A$4:$A$10000)))*1,[1]OUT_FinalEnergyCons!H$4:H$10000)</f>
        <v>1.3600376330342587</v>
      </c>
      <c r="K1864" s="1" cm="1">
        <f t="array" ref="K1864">SUMPRODUCT(([1]OUT_FinalEnergyCons!$B$4:$B$10000="Var_cap")*1,  (ISNUMBER(SEARCH("ITOT-SWHELCBR",[1]OUT_FinalEnergyCons!$A$4:$A$10000)))*1,[1]OUT_FinalEnergyCons!I$4:I$10000)</f>
        <v>1.3290726383557794</v>
      </c>
      <c r="L1864" s="1" cm="1">
        <f t="array" ref="L1864">SUMPRODUCT(([1]OUT_FinalEnergyCons!$B$4:$B$10000="Var_cap")*1,  (ISNUMBER(SEARCH("ITOT-SWHELCBR",[1]OUT_FinalEnergyCons!$A$4:$A$10000)))*1,[1]OUT_FinalEnergyCons!J$4:J$10000)</f>
        <v>1.1350242740500096</v>
      </c>
      <c r="M1864" s="1" cm="1">
        <f t="array" ref="M1864">SUMPRODUCT(([1]OUT_FinalEnergyCons!$B$4:$B$10000="Var_cap")*1,  (ISNUMBER(SEARCH("ITOT-SWHELCBR",[1]OUT_FinalEnergyCons!$A$4:$A$10000)))*1,[1]OUT_FinalEnergyCons!K$4:K$10000)</f>
        <v>1.160792767565302</v>
      </c>
      <c r="N1864" s="1" cm="1">
        <f t="array" ref="N1864">SUMPRODUCT(([1]OUT_FinalEnergyCons!$B$4:$B$10000="Var_cap")*1,  (ISNUMBER(SEARCH("ITOT-SWHELCBR",[1]OUT_FinalEnergyCons!$A$4:$A$10000)))*1,[1]OUT_FinalEnergyCons!L$4:L$10000)</f>
        <v>1.1538561571854689</v>
      </c>
      <c r="O1864" s="1" cm="1">
        <f t="array" ref="O1864">SUMPRODUCT(([1]OUT_FinalEnergyCons!$B$4:$B$10000="Var_cap")*1,  (ISNUMBER(SEARCH("ITOT-SWHELCBR",[1]OUT_FinalEnergyCons!$A$4:$A$10000)))*1,[1]OUT_FinalEnergyCons!M$4:M$10000)</f>
        <v>1.1553872246372121</v>
      </c>
      <c r="P1864" s="1" cm="1">
        <f t="array" ref="P1864">SUMPRODUCT(([1]OUT_FinalEnergyCons!$B$4:$B$10000="Var_cap")*1,  (ISNUMBER(SEARCH("ITOT-SWHELCBR",[1]OUT_FinalEnergyCons!$A$4:$A$10000)))*1,[1]OUT_FinalEnergyCons!N$4:N$10000)</f>
        <v>1.2253697149440614</v>
      </c>
      <c r="Q1864" s="1" cm="1">
        <f t="array" ref="Q1864">SUMPRODUCT(([1]OUT_FinalEnergyCons!$B$4:$B$10000="Var_cap")*1,  (ISNUMBER(SEARCH("ITOT-SWHELCBR",[1]OUT_FinalEnergyCons!$A$4:$A$10000)))*1,[1]OUT_FinalEnergyCons!O$4:O$10000)</f>
        <v>1.2028722328624832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7.711474136529782E-2</v>
      </c>
      <c r="H1865" s="1" cm="1">
        <f t="array" ref="H1865">SUMPRODUCT(([1]OUT_FinalEnergyCons!$B$4:$B$10000="Var_cap")*1,  (ISNUMBER(SEARCH("ITOT-SWHELCHP",[1]OUT_FinalEnergyCons!$A$4:$A$10000)))*1,[1]OUT_FinalEnergyCons!F$4:F$10000)</f>
        <v>0.19402326984597143</v>
      </c>
      <c r="I1865" s="1" cm="1">
        <f t="array" ref="I1865">SUMPRODUCT(([1]OUT_FinalEnergyCons!$B$4:$B$10000="Var_cap")*1,  (ISNUMBER(SEARCH("ITOT-SWHELCHP",[1]OUT_FinalEnergyCons!$A$4:$A$10000)))*1,[1]OUT_FinalEnergyCons!G$4:G$10000)</f>
        <v>0.32655192596136973</v>
      </c>
      <c r="J1865" s="1" cm="1">
        <f t="array" ref="J1865">SUMPRODUCT(([1]OUT_FinalEnergyCons!$B$4:$B$10000="Var_cap")*1,  (ISNUMBER(SEARCH("ITOT-SWHELCHP",[1]OUT_FinalEnergyCons!$A$4:$A$10000)))*1,[1]OUT_FinalEnergyCons!H$4:H$10000)</f>
        <v>0.42170124127861497</v>
      </c>
      <c r="K1865" s="1" cm="1">
        <f t="array" ref="K1865">SUMPRODUCT(([1]OUT_FinalEnergyCons!$B$4:$B$10000="Var_cap")*1,  (ISNUMBER(SEARCH("ITOT-SWHELCHP",[1]OUT_FinalEnergyCons!$A$4:$A$10000)))*1,[1]OUT_FinalEnergyCons!I$4:I$10000)</f>
        <v>0.52633093404306219</v>
      </c>
      <c r="L1865" s="1" cm="1">
        <f t="array" ref="L1865">SUMPRODUCT(([1]OUT_FinalEnergyCons!$B$4:$B$10000="Var_cap")*1,  (ISNUMBER(SEARCH("ITOT-SWHELCHP",[1]OUT_FinalEnergyCons!$A$4:$A$10000)))*1,[1]OUT_FinalEnergyCons!J$4:J$10000)</f>
        <v>0.62624234702178783</v>
      </c>
      <c r="M1865" s="1" cm="1">
        <f t="array" ref="M1865">SUMPRODUCT(([1]OUT_FinalEnergyCons!$B$4:$B$10000="Var_cap")*1,  (ISNUMBER(SEARCH("ITOT-SWHELCHP",[1]OUT_FinalEnergyCons!$A$4:$A$10000)))*1,[1]OUT_FinalEnergyCons!K$4:K$10000)</f>
        <v>0.76210124719495553</v>
      </c>
      <c r="N1865" s="1" cm="1">
        <f t="array" ref="N1865">SUMPRODUCT(([1]OUT_FinalEnergyCons!$B$4:$B$10000="Var_cap")*1,  (ISNUMBER(SEARCH("ITOT-SWHELCHP",[1]OUT_FinalEnergyCons!$A$4:$A$10000)))*1,[1]OUT_FinalEnergyCons!L$4:L$10000)</f>
        <v>0.72230678171846729</v>
      </c>
      <c r="O1865" s="1" cm="1">
        <f t="array" ref="O1865">SUMPRODUCT(([1]OUT_FinalEnergyCons!$B$4:$B$10000="Var_cap")*1,  (ISNUMBER(SEARCH("ITOT-SWHELCHP",[1]OUT_FinalEnergyCons!$A$4:$A$10000)))*1,[1]OUT_FinalEnergyCons!M$4:M$10000)</f>
        <v>0.72088790977783068</v>
      </c>
      <c r="P1865" s="1" cm="1">
        <f t="array" ref="P1865">SUMPRODUCT(([1]OUT_FinalEnergyCons!$B$4:$B$10000="Var_cap")*1,  (ISNUMBER(SEARCH("ITOT-SWHELCHP",[1]OUT_FinalEnergyCons!$A$4:$A$10000)))*1,[1]OUT_FinalEnergyCons!N$4:N$10000)</f>
        <v>0.71547588133656215</v>
      </c>
      <c r="Q1865" s="1" cm="1">
        <f t="array" ref="Q1865">SUMPRODUCT(([1]OUT_FinalEnergyCons!$B$4:$B$10000="Var_cap")*1,  (ISNUMBER(SEARCH("ITOT-SWHELCHP",[1]OUT_FinalEnergyCons!$A$4:$A$10000)))*1,[1]OUT_FinalEnergyCons!O$4:O$10000)</f>
        <v>0.7158332112123984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0.4820101504651898</v>
      </c>
      <c r="G1866" s="18">
        <f t="shared" ref="G1866:K1866" si="2111">SUM(G1867:G1868)</f>
        <v>0.49358751838775133</v>
      </c>
      <c r="H1866" s="18">
        <f t="shared" si="2111"/>
        <v>0.38874872144615369</v>
      </c>
      <c r="I1866" s="18">
        <f t="shared" si="2111"/>
        <v>0.38687554002219182</v>
      </c>
      <c r="J1866" s="18">
        <f t="shared" si="2111"/>
        <v>0.25174157274242748</v>
      </c>
      <c r="K1866" s="18">
        <f t="shared" si="2111"/>
        <v>0.16573210308300493</v>
      </c>
      <c r="L1866" s="18">
        <f t="shared" ref="L1866:O1866" si="2112">SUM(L1867:L1868)</f>
        <v>9.8569832140599029E-2</v>
      </c>
      <c r="M1866" s="18">
        <f t="shared" si="2112"/>
        <v>1.6123545580780108E-2</v>
      </c>
      <c r="N1866" s="18">
        <f t="shared" si="2112"/>
        <v>1.7375523268749634E-2</v>
      </c>
      <c r="O1866" s="18">
        <f t="shared" si="2112"/>
        <v>1.6320574889296714E-2</v>
      </c>
      <c r="P1866" s="18">
        <f>SUM(P1867:P1868)</f>
        <v>1.5777063961658042E-2</v>
      </c>
      <c r="Q1866" s="18">
        <f>SUM(Q1867:Q1868)</f>
        <v>1.5525143109219135E-2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0.38779084707207462</v>
      </c>
      <c r="H1867" s="1" cm="1">
        <f t="array" ref="H1867">SUMPRODUCT(([1]OUT_FinalEnergyCons!$B$4:$B$10000="Var_cap")*1,  (ISNUMBER(SEARCH("ITOT-SWHLFOBR",[1]OUT_FinalEnergyCons!$A$4:$A$10000)))*1,[1]OUT_FinalEnergyCons!F$4:F$10000)</f>
        <v>0.38778932640272978</v>
      </c>
      <c r="I1867" s="1" cm="1">
        <f t="array" ref="I1867">SUMPRODUCT(([1]OUT_FinalEnergyCons!$B$4:$B$10000="Var_cap")*1,  (ISNUMBER(SEARCH("ITOT-SWHLFOBR",[1]OUT_FinalEnergyCons!$A$4:$A$10000)))*1,[1]OUT_FinalEnergyCons!G$4:G$10000)</f>
        <v>0.38666381672054628</v>
      </c>
      <c r="J1867" s="1" cm="1">
        <f t="array" ref="J1867">SUMPRODUCT(([1]OUT_FinalEnergyCons!$B$4:$B$10000="Var_cap")*1,  (ISNUMBER(SEARCH("ITOT-SWHLFOBR",[1]OUT_FinalEnergyCons!$A$4:$A$10000)))*1,[1]OUT_FinalEnergyCons!H$4:H$10000)</f>
        <v>0.2514457867276137</v>
      </c>
      <c r="K1867" s="1" cm="1">
        <f t="array" ref="K1867">SUMPRODUCT(([1]OUT_FinalEnergyCons!$B$4:$B$10000="Var_cap")*1,  (ISNUMBER(SEARCH("ITOT-SWHLFOBR",[1]OUT_FinalEnergyCons!$A$4:$A$10000)))*1,[1]OUT_FinalEnergyCons!I$4:I$10000)</f>
        <v>0.16518564049893858</v>
      </c>
      <c r="L1867" s="1" cm="1">
        <f t="array" ref="L1867">SUMPRODUCT(([1]OUT_FinalEnergyCons!$B$4:$B$10000="Var_cap")*1,  (ISNUMBER(SEARCH("ITOT-SWHLFOBR",[1]OUT_FinalEnergyCons!$A$4:$A$10000)))*1,[1]OUT_FinalEnergyCons!J$4:J$10000)</f>
        <v>9.8311500740980315E-2</v>
      </c>
      <c r="M1867" s="1" cm="1">
        <f t="array" ref="M1867">SUMPRODUCT(([1]OUT_FinalEnergyCons!$B$4:$B$10000="Var_cap")*1,  (ISNUMBER(SEARCH("ITOT-SWHLFOBR",[1]OUT_FinalEnergyCons!$A$4:$A$10000)))*1,[1]OUT_FinalEnergyCons!K$4:K$10000)</f>
        <v>1.6123514475343551E-2</v>
      </c>
      <c r="N1867" s="1" cm="1">
        <f t="array" ref="N1867">SUMPRODUCT(([1]OUT_FinalEnergyCons!$B$4:$B$10000="Var_cap")*1,  (ISNUMBER(SEARCH("ITOT-SWHLFOBR",[1]OUT_FinalEnergyCons!$A$4:$A$10000)))*1,[1]OUT_FinalEnergyCons!L$4:L$10000)</f>
        <v>1.737549890812462E-2</v>
      </c>
      <c r="O1867" s="1" cm="1">
        <f t="array" ref="O1867">SUMPRODUCT(([1]OUT_FinalEnergyCons!$B$4:$B$10000="Var_cap")*1,  (ISNUMBER(SEARCH("ITOT-SWHLFOBR",[1]OUT_FinalEnergyCons!$A$4:$A$10000)))*1,[1]OUT_FinalEnergyCons!M$4:M$10000)</f>
        <v>1.632054411300958E-2</v>
      </c>
      <c r="P1867" s="1" cm="1">
        <f t="array" ref="P1867">SUMPRODUCT(([1]OUT_FinalEnergyCons!$B$4:$B$10000="Var_cap")*1,  (ISNUMBER(SEARCH("ITOT-SWHLFOBR",[1]OUT_FinalEnergyCons!$A$4:$A$10000)))*1,[1]OUT_FinalEnergyCons!N$4:N$10000)</f>
        <v>1.5777036404171954E-2</v>
      </c>
      <c r="Q1867" s="1" cm="1">
        <f t="array" ref="Q1867">SUMPRODUCT(([1]OUT_FinalEnergyCons!$B$4:$B$10000="Var_cap")*1,  (ISNUMBER(SEARCH("ITOT-SWHLFOBR",[1]OUT_FinalEnergyCons!$A$4:$A$10000)))*1,[1]OUT_FinalEnergyCons!O$4:O$10000)</f>
        <v>1.5525103197018037E-2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0.10567471083435778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0.1057966713156767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9.5939504342387738E-4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2.1172330164551112E-4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2.9578601481375713E-4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5.4646258406633702E-4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2.5833139961870704E-4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3.1105436554994866E-8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2.4360625013004423E-8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3.0776287133727066E-8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2.7557486089890951E-8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3.9912201097959024E-8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1.5587149592927059</v>
      </c>
      <c r="H1869" s="18">
        <f t="shared" si="2115"/>
        <v>1.5968320654409329</v>
      </c>
      <c r="I1869" s="18">
        <f t="shared" si="2115"/>
        <v>1.5816250700374488</v>
      </c>
      <c r="J1869" s="18">
        <f t="shared" si="2115"/>
        <v>0.66365559475011393</v>
      </c>
      <c r="K1869" s="18">
        <f t="shared" si="2115"/>
        <v>0.39094008701571775</v>
      </c>
      <c r="L1869" s="18">
        <f t="shared" ref="L1869:O1869" si="2116">SUM(L1870:L1871)</f>
        <v>0.244141050820675</v>
      </c>
      <c r="M1869" s="18">
        <f t="shared" si="2116"/>
        <v>0.15715788600639247</v>
      </c>
      <c r="N1869" s="18">
        <f t="shared" si="2116"/>
        <v>6.2017638763535235E-2</v>
      </c>
      <c r="O1869" s="18">
        <f t="shared" si="2116"/>
        <v>7.1521211762107351E-2</v>
      </c>
      <c r="P1869" s="18">
        <f>SUM(P1870:P1871)</f>
        <v>5.9476764122872089E-2</v>
      </c>
      <c r="Q1869" s="18">
        <f>SUM(Q1870:Q1871)</f>
        <v>5.2405713697681849E-2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1.5570115299550176</v>
      </c>
      <c r="H1870" s="1" cm="1">
        <f t="array" ref="H1870">SUMPRODUCT(([1]OUT_FinalEnergyCons!$B$4:$B$10000="Var_cap")*1,  (ISNUMBER(SEARCH("ITOT-SWHNGA*BR",[1]OUT_FinalEnergyCons!$A$4:$A$10000)))*1,[1]OUT_FinalEnergyCons!F$4:F$10000)</f>
        <v>1.5935248824653838</v>
      </c>
      <c r="I1870" s="1" cm="1">
        <f t="array" ref="I1870">SUMPRODUCT(([1]OUT_FinalEnergyCons!$B$4:$B$10000="Var_cap")*1,  (ISNUMBER(SEARCH("ITOT-SWHNGA*BR",[1]OUT_FinalEnergyCons!$A$4:$A$10000)))*1,[1]OUT_FinalEnergyCons!G$4:G$10000)</f>
        <v>1.5792474238749841</v>
      </c>
      <c r="J1870" s="1" cm="1">
        <f t="array" ref="J1870">SUMPRODUCT(([1]OUT_FinalEnergyCons!$B$4:$B$10000="Var_cap")*1,  (ISNUMBER(SEARCH("ITOT-SWHNGA*BR",[1]OUT_FinalEnergyCons!$A$4:$A$10000)))*1,[1]OUT_FinalEnergyCons!H$4:H$10000)</f>
        <v>0.6601895639105414</v>
      </c>
      <c r="K1870" s="1" cm="1">
        <f t="array" ref="K1870">SUMPRODUCT(([1]OUT_FinalEnergyCons!$B$4:$B$10000="Var_cap")*1,  (ISNUMBER(SEARCH("ITOT-SWHNGA*BR",[1]OUT_FinalEnergyCons!$A$4:$A$10000)))*1,[1]OUT_FinalEnergyCons!I$4:I$10000)</f>
        <v>0.38608060276717587</v>
      </c>
      <c r="L1870" s="1" cm="1">
        <f t="array" ref="L1870">SUMPRODUCT(([1]OUT_FinalEnergyCons!$B$4:$B$10000="Var_cap")*1,  (ISNUMBER(SEARCH("ITOT-SWHNGA*BR",[1]OUT_FinalEnergyCons!$A$4:$A$10000)))*1,[1]OUT_FinalEnergyCons!J$4:J$10000)</f>
        <v>0.23958588170617798</v>
      </c>
      <c r="M1870" s="1" cm="1">
        <f t="array" ref="M1870">SUMPRODUCT(([1]OUT_FinalEnergyCons!$B$4:$B$10000="Var_cap")*1,  (ISNUMBER(SEARCH("ITOT-SWHNGA*BR",[1]OUT_FinalEnergyCons!$A$4:$A$10000)))*1,[1]OUT_FinalEnergyCons!K$4:K$10000)</f>
        <v>0.15018857004844452</v>
      </c>
      <c r="N1870" s="1" cm="1">
        <f t="array" ref="N1870">SUMPRODUCT(([1]OUT_FinalEnergyCons!$B$4:$B$10000="Var_cap")*1,  (ISNUMBER(SEARCH("ITOT-SWHNGA*BR",[1]OUT_FinalEnergyCons!$A$4:$A$10000)))*1,[1]OUT_FinalEnergyCons!L$4:L$10000)</f>
        <v>5.5964484604190221E-2</v>
      </c>
      <c r="O1870" s="1" cm="1">
        <f t="array" ref="O1870">SUMPRODUCT(([1]OUT_FinalEnergyCons!$B$4:$B$10000="Var_cap")*1,  (ISNUMBER(SEARCH("ITOT-SWHNGA*BR",[1]OUT_FinalEnergyCons!$A$4:$A$10000)))*1,[1]OUT_FinalEnergyCons!M$4:M$10000)</f>
        <v>6.4239926386143661E-2</v>
      </c>
      <c r="P1870" s="1" cm="1">
        <f t="array" ref="P1870">SUMPRODUCT(([1]OUT_FinalEnergyCons!$B$4:$B$10000="Var_cap")*1,  (ISNUMBER(SEARCH("ITOT-SWHNGA*BR",[1]OUT_FinalEnergyCons!$A$4:$A$10000)))*1,[1]OUT_FinalEnergyCons!N$4:N$10000)</f>
        <v>5.2617965619423709E-2</v>
      </c>
      <c r="Q1870" s="1" cm="1">
        <f t="array" ref="Q1870">SUMPRODUCT(([1]OUT_FinalEnergyCons!$B$4:$B$10000="Var_cap")*1,  (ISNUMBER(SEARCH("ITOT-SWHNGA*BR",[1]OUT_FinalEnergyCons!$A$4:$A$10000)))*1,[1]OUT_FinalEnergyCons!O$4:O$10000)</f>
        <v>4.4529008309475503E-2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1.7034293376883101E-3</v>
      </c>
      <c r="H1871" s="1" cm="1">
        <f t="array" ref="H1871">SUMPRODUCT(([1]OUT_FinalEnergyCons!$B$4:$B$10000="Var_cap")*1,  (ISNUMBER(SEARCH("ITOT-SWHNGAHP",[1]OUT_FinalEnergyCons!$A$4:$A$10000)))*1,[1]OUT_FinalEnergyCons!F$4:F$10000)</f>
        <v>3.3071829755491138E-3</v>
      </c>
      <c r="I1871" s="1" cm="1">
        <f t="array" ref="I1871">SUMPRODUCT(([1]OUT_FinalEnergyCons!$B$4:$B$10000="Var_cap")*1,  (ISNUMBER(SEARCH("ITOT-SWHNGAHP",[1]OUT_FinalEnergyCons!$A$4:$A$10000)))*1,[1]OUT_FinalEnergyCons!G$4:G$10000)</f>
        <v>2.377646162464732E-3</v>
      </c>
      <c r="J1871" s="1" cm="1">
        <f t="array" ref="J1871">SUMPRODUCT(([1]OUT_FinalEnergyCons!$B$4:$B$10000="Var_cap")*1,  (ISNUMBER(SEARCH("ITOT-SWHNGAHP",[1]OUT_FinalEnergyCons!$A$4:$A$10000)))*1,[1]OUT_FinalEnergyCons!H$4:H$10000)</f>
        <v>3.4660308395724937E-3</v>
      </c>
      <c r="K1871" s="1" cm="1">
        <f t="array" ref="K1871">SUMPRODUCT(([1]OUT_FinalEnergyCons!$B$4:$B$10000="Var_cap")*1,  (ISNUMBER(SEARCH("ITOT-SWHNGAHP",[1]OUT_FinalEnergyCons!$A$4:$A$10000)))*1,[1]OUT_FinalEnergyCons!I$4:I$10000)</f>
        <v>4.8594842485418597E-3</v>
      </c>
      <c r="L1871" s="1" cm="1">
        <f t="array" ref="L1871">SUMPRODUCT(([1]OUT_FinalEnergyCons!$B$4:$B$10000="Var_cap")*1,  (ISNUMBER(SEARCH("ITOT-SWHNGAHP",[1]OUT_FinalEnergyCons!$A$4:$A$10000)))*1,[1]OUT_FinalEnergyCons!J$4:J$10000)</f>
        <v>4.5551691144970121E-3</v>
      </c>
      <c r="M1871" s="1" cm="1">
        <f t="array" ref="M1871">SUMPRODUCT(([1]OUT_FinalEnergyCons!$B$4:$B$10000="Var_cap")*1,  (ISNUMBER(SEARCH("ITOT-SWHNGAHP",[1]OUT_FinalEnergyCons!$A$4:$A$10000)))*1,[1]OUT_FinalEnergyCons!K$4:K$10000)</f>
        <v>6.969315957947953E-3</v>
      </c>
      <c r="N1871" s="1" cm="1">
        <f t="array" ref="N1871">SUMPRODUCT(([1]OUT_FinalEnergyCons!$B$4:$B$10000="Var_cap")*1,  (ISNUMBER(SEARCH("ITOT-SWHNGAHP",[1]OUT_FinalEnergyCons!$A$4:$A$10000)))*1,[1]OUT_FinalEnergyCons!L$4:L$10000)</f>
        <v>6.0531541593450162E-3</v>
      </c>
      <c r="O1871" s="1" cm="1">
        <f t="array" ref="O1871">SUMPRODUCT(([1]OUT_FinalEnergyCons!$B$4:$B$10000="Var_cap")*1,  (ISNUMBER(SEARCH("ITOT-SWHNGAHP",[1]OUT_FinalEnergyCons!$A$4:$A$10000)))*1,[1]OUT_FinalEnergyCons!M$4:M$10000)</f>
        <v>7.2812853759636944E-3</v>
      </c>
      <c r="P1871" s="1" cm="1">
        <f t="array" ref="P1871">SUMPRODUCT(([1]OUT_FinalEnergyCons!$B$4:$B$10000="Var_cap")*1,  (ISNUMBER(SEARCH("ITOT-SWHNGAHP",[1]OUT_FinalEnergyCons!$A$4:$A$10000)))*1,[1]OUT_FinalEnergyCons!N$4:N$10000)</f>
        <v>6.8587985034483786E-3</v>
      </c>
      <c r="Q1871" s="1" cm="1">
        <f t="array" ref="Q1871">SUMPRODUCT(([1]OUT_FinalEnergyCons!$B$4:$B$10000="Var_cap")*1,  (ISNUMBER(SEARCH("ITOT-SWHNGAHP",[1]OUT_FinalEnergyCons!$A$4:$A$10000)))*1,[1]OUT_FinalEnergyCons!O$4:O$10000)</f>
        <v>7.8767053882063433E-3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3.1804896125450587E-2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6.2854828665854109E-2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0.1713983453956244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0.18439160434410509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0.24771829577486623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0.21008542187481513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0.22978016818305894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0.23520335739988824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0.21881035567797355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0.22067730577225023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0.22311656841716931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0.17882904375156514</v>
      </c>
      <c r="H1873" s="1">
        <f t="shared" si="2117"/>
        <v>2.042726797431893E-3</v>
      </c>
      <c r="I1873" s="1">
        <f t="shared" si="2117"/>
        <v>1.6403003445386588E-4</v>
      </c>
      <c r="J1873" s="1">
        <f t="shared" si="2117"/>
        <v>2.1345972269408431E-4</v>
      </c>
      <c r="K1873" s="1">
        <f t="shared" si="2117"/>
        <v>4.4377478288118232E-4</v>
      </c>
      <c r="L1873" s="1">
        <f t="shared" si="2117"/>
        <v>2.2146952475260299E-4</v>
      </c>
      <c r="M1873" s="1">
        <f t="shared" si="2117"/>
        <v>2.2015640341880227E-6</v>
      </c>
      <c r="N1873" s="1">
        <f t="shared" si="2117"/>
        <v>3.7692548807788064E-6</v>
      </c>
      <c r="O1873" s="1">
        <f t="shared" si="2117"/>
        <v>4.9562978187389607E-6</v>
      </c>
      <c r="P1873" s="1">
        <f>P1874</f>
        <v>4.9774570669010204E-6</v>
      </c>
      <c r="Q1873" s="1">
        <f>Q1874</f>
        <v>7.7024658851256084E-6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0.17882904375156514</v>
      </c>
      <c r="H1874" s="1" cm="1">
        <f t="array" ref="H1874">SUMPRODUCT(([1]OUT_FinalEnergyCons!$B$4:$B$10000="Var_cap")*1,  (ISNUMBER(SEARCH("ITOT-SWHCOA*BR",[1]OUT_FinalEnergyCons!$A$4:$A$10000)))*1,[1]OUT_FinalEnergyCons!F$4:F$10000)</f>
        <v>2.042726797431893E-3</v>
      </c>
      <c r="I1874" s="1" cm="1">
        <f t="array" ref="I1874">SUMPRODUCT(([1]OUT_FinalEnergyCons!$B$4:$B$10000="Var_cap")*1,  (ISNUMBER(SEARCH("ITOT-SWHCOA*BR",[1]OUT_FinalEnergyCons!$A$4:$A$10000)))*1,[1]OUT_FinalEnergyCons!G$4:G$10000)</f>
        <v>1.6403003445386588E-4</v>
      </c>
      <c r="J1874" s="1" cm="1">
        <f t="array" ref="J1874">SUMPRODUCT(([1]OUT_FinalEnergyCons!$B$4:$B$10000="Var_cap")*1,  (ISNUMBER(SEARCH("ITOT-SWHCOA*BR",[1]OUT_FinalEnergyCons!$A$4:$A$10000)))*1,[1]OUT_FinalEnergyCons!H$4:H$10000)</f>
        <v>2.1345972269408431E-4</v>
      </c>
      <c r="K1874" s="1" cm="1">
        <f t="array" ref="K1874">SUMPRODUCT(([1]OUT_FinalEnergyCons!$B$4:$B$10000="Var_cap")*1,  (ISNUMBER(SEARCH("ITOT-SWHCOA*BR",[1]OUT_FinalEnergyCons!$A$4:$A$10000)))*1,[1]OUT_FinalEnergyCons!I$4:I$10000)</f>
        <v>4.4377478288118232E-4</v>
      </c>
      <c r="L1874" s="1" cm="1">
        <f t="array" ref="L1874">SUMPRODUCT(([1]OUT_FinalEnergyCons!$B$4:$B$10000="Var_cap")*1,  (ISNUMBER(SEARCH("ITOT-SWHCOA*BR",[1]OUT_FinalEnergyCons!$A$4:$A$10000)))*1,[1]OUT_FinalEnergyCons!J$4:J$10000)</f>
        <v>2.2146952475260299E-4</v>
      </c>
      <c r="M1874" s="1" cm="1">
        <f t="array" ref="M1874">SUMPRODUCT(([1]OUT_FinalEnergyCons!$B$4:$B$10000="Var_cap")*1,  (ISNUMBER(SEARCH("ITOT-SWHCOA*BR",[1]OUT_FinalEnergyCons!$A$4:$A$10000)))*1,[1]OUT_FinalEnergyCons!K$4:K$10000)</f>
        <v>2.2015640341880227E-6</v>
      </c>
      <c r="N1874" s="1" cm="1">
        <f t="array" ref="N1874">SUMPRODUCT(([1]OUT_FinalEnergyCons!$B$4:$B$10000="Var_cap")*1,  (ISNUMBER(SEARCH("ITOT-SWHCOA*BR",[1]OUT_FinalEnergyCons!$A$4:$A$10000)))*1,[1]OUT_FinalEnergyCons!L$4:L$10000)</f>
        <v>3.7692548807788064E-6</v>
      </c>
      <c r="O1874" s="1" cm="1">
        <f t="array" ref="O1874">SUMPRODUCT(([1]OUT_FinalEnergyCons!$B$4:$B$10000="Var_cap")*1,  (ISNUMBER(SEARCH("ITOT-SWHCOA*BR",[1]OUT_FinalEnergyCons!$A$4:$A$10000)))*1,[1]OUT_FinalEnergyCons!M$4:M$10000)</f>
        <v>4.9562978187389607E-6</v>
      </c>
      <c r="P1874" s="1" cm="1">
        <f t="array" ref="P1874">SUMPRODUCT(([1]OUT_FinalEnergyCons!$B$4:$B$10000="Var_cap")*1,  (ISNUMBER(SEARCH("ITOT-SWHCOA*BR",[1]OUT_FinalEnergyCons!$A$4:$A$10000)))*1,[1]OUT_FinalEnergyCons!N$4:N$10000)</f>
        <v>4.9774570669010204E-6</v>
      </c>
      <c r="Q1874" s="1" cm="1">
        <f t="array" ref="Q1874">SUMPRODUCT(([1]OUT_FinalEnergyCons!$B$4:$B$10000="Var_cap")*1,  (ISNUMBER(SEARCH("ITOT-SWHCOA*BR",[1]OUT_FinalEnergyCons!$A$4:$A$10000)))*1,[1]OUT_FinalEnergyCons!O$4:O$10000)</f>
        <v>7.7024658851256084E-6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0.34376570212473334</v>
      </c>
      <c r="H1875" s="1">
        <f t="shared" si="2118"/>
        <v>0.34391505241908266</v>
      </c>
      <c r="I1875" s="1">
        <f t="shared" si="2118"/>
        <v>0.37775344358828139</v>
      </c>
      <c r="J1875" s="1">
        <f t="shared" si="2118"/>
        <v>0.40494517304151356</v>
      </c>
      <c r="K1875" s="1">
        <f t="shared" si="2118"/>
        <v>0.40477320199321493</v>
      </c>
      <c r="L1875" s="1">
        <f t="shared" si="2118"/>
        <v>0.37718480105240321</v>
      </c>
      <c r="M1875" s="1">
        <f t="shared" si="2118"/>
        <v>0.36676139620195181</v>
      </c>
      <c r="N1875" s="1">
        <f t="shared" si="2118"/>
        <v>0.32397693260069915</v>
      </c>
      <c r="O1875" s="1">
        <f t="shared" si="2118"/>
        <v>0.44173258016834277</v>
      </c>
      <c r="P1875" s="1">
        <f>P1876</f>
        <v>0.32345667627749569</v>
      </c>
      <c r="Q1875" s="1">
        <f>Q1876</f>
        <v>0.32448068508606198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0.34376570212473334</v>
      </c>
      <c r="H1876" s="1" cm="1">
        <f t="array" ref="H1876">SUMPRODUCT(([1]OUT_FinalEnergyCons!$B$4:$B$10000="Var_cap")*1,  (ISNUMBER(SEARCH("ITOT-SWHWOD*BR",[1]OUT_FinalEnergyCons!$A$4:$A$10000)))*1,[1]OUT_FinalEnergyCons!F$4:F$10000)</f>
        <v>0.34391505241908266</v>
      </c>
      <c r="I1876" s="1" cm="1">
        <f t="array" ref="I1876">SUMPRODUCT(([1]OUT_FinalEnergyCons!$B$4:$B$10000="Var_cap")*1,  (ISNUMBER(SEARCH("ITOT-SWHWOD*BR",[1]OUT_FinalEnergyCons!$A$4:$A$10000)))*1,[1]OUT_FinalEnergyCons!G$4:G$10000)</f>
        <v>0.37775344358828139</v>
      </c>
      <c r="J1876" s="1" cm="1">
        <f t="array" ref="J1876">SUMPRODUCT(([1]OUT_FinalEnergyCons!$B$4:$B$10000="Var_cap")*1,  (ISNUMBER(SEARCH("ITOT-SWHWOD*BR",[1]OUT_FinalEnergyCons!$A$4:$A$10000)))*1,[1]OUT_FinalEnergyCons!H$4:H$10000)</f>
        <v>0.40494517304151356</v>
      </c>
      <c r="K1876" s="1" cm="1">
        <f t="array" ref="K1876">SUMPRODUCT(([1]OUT_FinalEnergyCons!$B$4:$B$10000="Var_cap")*1,  (ISNUMBER(SEARCH("ITOT-SWHWOD*BR",[1]OUT_FinalEnergyCons!$A$4:$A$10000)))*1,[1]OUT_FinalEnergyCons!I$4:I$10000)</f>
        <v>0.40477320199321493</v>
      </c>
      <c r="L1876" s="1" cm="1">
        <f t="array" ref="L1876">SUMPRODUCT(([1]OUT_FinalEnergyCons!$B$4:$B$10000="Var_cap")*1,  (ISNUMBER(SEARCH("ITOT-SWHWOD*BR",[1]OUT_FinalEnergyCons!$A$4:$A$10000)))*1,[1]OUT_FinalEnergyCons!J$4:J$10000)</f>
        <v>0.37718480105240321</v>
      </c>
      <c r="M1876" s="1" cm="1">
        <f t="array" ref="M1876">SUMPRODUCT(([1]OUT_FinalEnergyCons!$B$4:$B$10000="Var_cap")*1,  (ISNUMBER(SEARCH("ITOT-SWHWOD*BR",[1]OUT_FinalEnergyCons!$A$4:$A$10000)))*1,[1]OUT_FinalEnergyCons!K$4:K$10000)</f>
        <v>0.36676139620195181</v>
      </c>
      <c r="N1876" s="1" cm="1">
        <f t="array" ref="N1876">SUMPRODUCT(([1]OUT_FinalEnergyCons!$B$4:$B$10000="Var_cap")*1,  (ISNUMBER(SEARCH("ITOT-SWHWOD*BR",[1]OUT_FinalEnergyCons!$A$4:$A$10000)))*1,[1]OUT_FinalEnergyCons!L$4:L$10000)</f>
        <v>0.32397693260069915</v>
      </c>
      <c r="O1876" s="1" cm="1">
        <f t="array" ref="O1876">SUMPRODUCT(([1]OUT_FinalEnergyCons!$B$4:$B$10000="Var_cap")*1,  (ISNUMBER(SEARCH("ITOT-SWHWOD*BR",[1]OUT_FinalEnergyCons!$A$4:$A$10000)))*1,[1]OUT_FinalEnergyCons!M$4:M$10000)</f>
        <v>0.44173258016834277</v>
      </c>
      <c r="P1876" s="1" cm="1">
        <f t="array" ref="P1876">SUMPRODUCT(([1]OUT_FinalEnergyCons!$B$4:$B$10000="Var_cap")*1,  (ISNUMBER(SEARCH("ITOT-SWHWOD*BR",[1]OUT_FinalEnergyCons!$A$4:$A$10000)))*1,[1]OUT_FinalEnergyCons!N$4:N$10000)</f>
        <v>0.32345667627749569</v>
      </c>
      <c r="Q1876" s="1" cm="1">
        <f t="array" ref="Q1876">SUMPRODUCT(([1]OUT_FinalEnergyCons!$B$4:$B$10000="Var_cap")*1,  (ISNUMBER(SEARCH("ITOT-SWHWOD*BR",[1]OUT_FinalEnergyCons!$A$4:$A$10000)))*1,[1]OUT_FinalEnergyCons!O$4:O$10000)</f>
        <v>0.32448068508606198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3.8243189710212309E-2</v>
      </c>
      <c r="H1877" s="1">
        <f t="shared" si="2119"/>
        <v>3.8477040146835152E-2</v>
      </c>
      <c r="I1877" s="1">
        <f t="shared" si="2119"/>
        <v>4.1971812556489144E-2</v>
      </c>
      <c r="J1877" s="1">
        <f t="shared" si="2119"/>
        <v>4.332640594080301E-2</v>
      </c>
      <c r="K1877" s="1">
        <f t="shared" si="2119"/>
        <v>4.2656738659073733E-2</v>
      </c>
      <c r="L1877" s="1">
        <f t="shared" si="2119"/>
        <v>4.4774601062182659E-2</v>
      </c>
      <c r="M1877" s="1">
        <f t="shared" si="2119"/>
        <v>4.4394728176883891E-2</v>
      </c>
      <c r="N1877" s="1">
        <f t="shared" si="2119"/>
        <v>4.4275544076683528E-2</v>
      </c>
      <c r="O1877" s="1">
        <f t="shared" si="2119"/>
        <v>4.2026265320165464E-2</v>
      </c>
      <c r="P1877" s="1">
        <f>P1878</f>
        <v>4.1828990120423126E-2</v>
      </c>
      <c r="Q1877" s="1">
        <f>Q1878</f>
        <v>3.621281293836507E-2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3.8243189710212309E-2</v>
      </c>
      <c r="H1878" s="1" cm="1">
        <f t="array" ref="H1878">SUMPRODUCT(([1]OUT_FinalEnergyCons!$B$4:$B$10000="Var_cap")*1,  (ISNUMBER(SEARCH("ITOT-SWHPLT*BR",[1]OUT_FinalEnergyCons!$A$4:$A$10000)))*1,[1]OUT_FinalEnergyCons!F$4:F$10000)</f>
        <v>3.8477040146835152E-2</v>
      </c>
      <c r="I1878" s="1" cm="1">
        <f t="array" ref="I1878">SUMPRODUCT(([1]OUT_FinalEnergyCons!$B$4:$B$10000="Var_cap")*1,  (ISNUMBER(SEARCH("ITOT-SWHPLT*BR",[1]OUT_FinalEnergyCons!$A$4:$A$10000)))*1,[1]OUT_FinalEnergyCons!G$4:G$10000)</f>
        <v>4.1971812556489144E-2</v>
      </c>
      <c r="J1878" s="1" cm="1">
        <f t="array" ref="J1878">SUMPRODUCT(([1]OUT_FinalEnergyCons!$B$4:$B$10000="Var_cap")*1,  (ISNUMBER(SEARCH("ITOT-SWHPLT*BR",[1]OUT_FinalEnergyCons!$A$4:$A$10000)))*1,[1]OUT_FinalEnergyCons!H$4:H$10000)</f>
        <v>4.332640594080301E-2</v>
      </c>
      <c r="K1878" s="1" cm="1">
        <f t="array" ref="K1878">SUMPRODUCT(([1]OUT_FinalEnergyCons!$B$4:$B$10000="Var_cap")*1,  (ISNUMBER(SEARCH("ITOT-SWHPLT*BR",[1]OUT_FinalEnergyCons!$A$4:$A$10000)))*1,[1]OUT_FinalEnergyCons!I$4:I$10000)</f>
        <v>4.2656738659073733E-2</v>
      </c>
      <c r="L1878" s="1" cm="1">
        <f t="array" ref="L1878">SUMPRODUCT(([1]OUT_FinalEnergyCons!$B$4:$B$10000="Var_cap")*1,  (ISNUMBER(SEARCH("ITOT-SWHPLT*BR",[1]OUT_FinalEnergyCons!$A$4:$A$10000)))*1,[1]OUT_FinalEnergyCons!J$4:J$10000)</f>
        <v>4.4774601062182659E-2</v>
      </c>
      <c r="M1878" s="1" cm="1">
        <f t="array" ref="M1878">SUMPRODUCT(([1]OUT_FinalEnergyCons!$B$4:$B$10000="Var_cap")*1,  (ISNUMBER(SEARCH("ITOT-SWHPLT*BR",[1]OUT_FinalEnergyCons!$A$4:$A$10000)))*1,[1]OUT_FinalEnergyCons!K$4:K$10000)</f>
        <v>4.4394728176883891E-2</v>
      </c>
      <c r="N1878" s="1" cm="1">
        <f t="array" ref="N1878">SUMPRODUCT(([1]OUT_FinalEnergyCons!$B$4:$B$10000="Var_cap")*1,  (ISNUMBER(SEARCH("ITOT-SWHPLT*BR",[1]OUT_FinalEnergyCons!$A$4:$A$10000)))*1,[1]OUT_FinalEnergyCons!L$4:L$10000)</f>
        <v>4.4275544076683528E-2</v>
      </c>
      <c r="O1878" s="1" cm="1">
        <f t="array" ref="O1878">SUMPRODUCT(([1]OUT_FinalEnergyCons!$B$4:$B$10000="Var_cap")*1,  (ISNUMBER(SEARCH("ITOT-SWHPLT*BR",[1]OUT_FinalEnergyCons!$A$4:$A$10000)))*1,[1]OUT_FinalEnergyCons!M$4:M$10000)</f>
        <v>4.2026265320165464E-2</v>
      </c>
      <c r="P1878" s="1" cm="1">
        <f t="array" ref="P1878">SUMPRODUCT(([1]OUT_FinalEnergyCons!$B$4:$B$10000="Var_cap")*1,  (ISNUMBER(SEARCH("ITOT-SWHPLT*BR",[1]OUT_FinalEnergyCons!$A$4:$A$10000)))*1,[1]OUT_FinalEnergyCons!N$4:N$10000)</f>
        <v>4.1828990120423126E-2</v>
      </c>
      <c r="Q1878" s="1" cm="1">
        <f t="array" ref="Q1878">SUMPRODUCT(([1]OUT_FinalEnergyCons!$B$4:$B$10000="Var_cap")*1,  (ISNUMBER(SEARCH("ITOT-SWHPLT*BR",[1]OUT_FinalEnergyCons!$A$4:$A$10000)))*1,[1]OUT_FinalEnergyCons!O$4:O$10000)</f>
        <v>3.621281293836507E-2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0.30419359926625494</v>
      </c>
      <c r="H1879" s="1">
        <f t="shared" si="2120"/>
        <v>0.27574969532120386</v>
      </c>
      <c r="I1879" s="1">
        <f t="shared" si="2120"/>
        <v>0.2475549540160521</v>
      </c>
      <c r="J1879" s="1">
        <f t="shared" si="2120"/>
        <v>0.21908624589604342</v>
      </c>
      <c r="K1879" s="1">
        <f t="shared" si="2120"/>
        <v>0.19515694580132581</v>
      </c>
      <c r="L1879" s="1">
        <f t="shared" si="2120"/>
        <v>0.19525712477711982</v>
      </c>
      <c r="M1879" s="1">
        <f t="shared" si="2120"/>
        <v>3.0176718261489058E-3</v>
      </c>
      <c r="N1879" s="1">
        <f t="shared" si="2120"/>
        <v>5.5488463960237048E-4</v>
      </c>
      <c r="O1879" s="1">
        <f t="shared" si="2120"/>
        <v>4.8292680746143198E-4</v>
      </c>
      <c r="P1879" s="1">
        <f>P1880</f>
        <v>1.91858625945458E-4</v>
      </c>
      <c r="Q1879" s="1">
        <f>Q1880</f>
        <v>9.5443567532075982E-5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0.30419359926625494</v>
      </c>
      <c r="H1880" s="1" cm="1">
        <f t="array" ref="H1880">SUMPRODUCT(([1]OUT_FinalEnergyCons!$B$4:$B$10000="Var_cap")*1,  (ISNUMBER(SEARCH("ITOT-SWHWST*BR",[1]OUT_FinalEnergyCons!$A$4:$A$10000)))*1,[1]OUT_FinalEnergyCons!F$4:F$10000)</f>
        <v>0.27574969532120386</v>
      </c>
      <c r="I1880" s="1" cm="1">
        <f t="array" ref="I1880">SUMPRODUCT(([1]OUT_FinalEnergyCons!$B$4:$B$10000="Var_cap")*1,  (ISNUMBER(SEARCH("ITOT-SWHWST*BR",[1]OUT_FinalEnergyCons!$A$4:$A$10000)))*1,[1]OUT_FinalEnergyCons!G$4:G$10000)</f>
        <v>0.2475549540160521</v>
      </c>
      <c r="J1880" s="1" cm="1">
        <f t="array" ref="J1880">SUMPRODUCT(([1]OUT_FinalEnergyCons!$B$4:$B$10000="Var_cap")*1,  (ISNUMBER(SEARCH("ITOT-SWHWST*BR",[1]OUT_FinalEnergyCons!$A$4:$A$10000)))*1,[1]OUT_FinalEnergyCons!H$4:H$10000)</f>
        <v>0.21908624589604342</v>
      </c>
      <c r="K1880" s="1" cm="1">
        <f t="array" ref="K1880">SUMPRODUCT(([1]OUT_FinalEnergyCons!$B$4:$B$10000="Var_cap")*1,  (ISNUMBER(SEARCH("ITOT-SWHWST*BR",[1]OUT_FinalEnergyCons!$A$4:$A$10000)))*1,[1]OUT_FinalEnergyCons!I$4:I$10000)</f>
        <v>0.19515694580132581</v>
      </c>
      <c r="L1880" s="1" cm="1">
        <f t="array" ref="L1880">SUMPRODUCT(([1]OUT_FinalEnergyCons!$B$4:$B$10000="Var_cap")*1,  (ISNUMBER(SEARCH("ITOT-SWHWST*BR",[1]OUT_FinalEnergyCons!$A$4:$A$10000)))*1,[1]OUT_FinalEnergyCons!J$4:J$10000)</f>
        <v>0.19525712477711982</v>
      </c>
      <c r="M1880" s="1" cm="1">
        <f t="array" ref="M1880">SUMPRODUCT(([1]OUT_FinalEnergyCons!$B$4:$B$10000="Var_cap")*1,  (ISNUMBER(SEARCH("ITOT-SWHWST*BR",[1]OUT_FinalEnergyCons!$A$4:$A$10000)))*1,[1]OUT_FinalEnergyCons!K$4:K$10000)</f>
        <v>3.0176718261489058E-3</v>
      </c>
      <c r="N1880" s="1" cm="1">
        <f t="array" ref="N1880">SUMPRODUCT(([1]OUT_FinalEnergyCons!$B$4:$B$10000="Var_cap")*1,  (ISNUMBER(SEARCH("ITOT-SWHWST*BR",[1]OUT_FinalEnergyCons!$A$4:$A$10000)))*1,[1]OUT_FinalEnergyCons!L$4:L$10000)</f>
        <v>5.5488463960237048E-4</v>
      </c>
      <c r="O1880" s="1" cm="1">
        <f t="array" ref="O1880">SUMPRODUCT(([1]OUT_FinalEnergyCons!$B$4:$B$10000="Var_cap")*1,  (ISNUMBER(SEARCH("ITOT-SWHWST*BR",[1]OUT_FinalEnergyCons!$A$4:$A$10000)))*1,[1]OUT_FinalEnergyCons!M$4:M$10000)</f>
        <v>4.8292680746143198E-4</v>
      </c>
      <c r="P1880" s="1" cm="1">
        <f t="array" ref="P1880">SUMPRODUCT(([1]OUT_FinalEnergyCons!$B$4:$B$10000="Var_cap")*1,  (ISNUMBER(SEARCH("ITOT-SWHWST*BR",[1]OUT_FinalEnergyCons!$A$4:$A$10000)))*1,[1]OUT_FinalEnergyCons!N$4:N$10000)</f>
        <v>1.91858625945458E-4</v>
      </c>
      <c r="Q1880" s="1" cm="1">
        <f t="array" ref="Q1880">SUMPRODUCT(([1]OUT_FinalEnergyCons!$B$4:$B$10000="Var_cap")*1,  (ISNUMBER(SEARCH("ITOT-SWHWST*BR",[1]OUT_FinalEnergyCons!$A$4:$A$10000)))*1,[1]OUT_FinalEnergyCons!O$4:O$10000)</f>
        <v>9.5443567532075982E-5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1.261707263268879E-2</v>
      </c>
      <c r="H1881" s="1">
        <f t="shared" si="2121"/>
        <v>1.2620325332998481E-2</v>
      </c>
      <c r="I1881" s="1">
        <f t="shared" si="2121"/>
        <v>1.262456706241661E-2</v>
      </c>
      <c r="J1881" s="1">
        <f t="shared" si="2121"/>
        <v>1.262732955770038E-2</v>
      </c>
      <c r="K1881" s="1">
        <f t="shared" si="2121"/>
        <v>1.3077608117193501E-2</v>
      </c>
      <c r="L1881" s="1">
        <f t="shared" si="2121"/>
        <v>1.34661199558906E-2</v>
      </c>
      <c r="M1881" s="1">
        <f t="shared" si="2121"/>
        <v>1.34752576944706E-2</v>
      </c>
      <c r="N1881" s="1">
        <f t="shared" si="2121"/>
        <v>1.3476840260526E-2</v>
      </c>
      <c r="O1881" s="1">
        <f t="shared" si="2121"/>
        <v>1.3480427296400799E-2</v>
      </c>
      <c r="P1881" s="1">
        <f>P1882</f>
        <v>1.3485786638690701E-2</v>
      </c>
      <c r="Q1881" s="1">
        <f>Q1882</f>
        <v>1.35128828861221E-2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1.261707263268879E-2</v>
      </c>
      <c r="H1882" s="1" cm="1">
        <f t="array" ref="H1882">SUMPRODUCT(([1]OUT_FinalEnergyCons!$B$4:$B$10000="Var_cap")*1, (ISNUMBER(SEARCH("ITOT-SWHSOLBR",[1]OUT_FinalEnergyCons!$A$4:$A$10000)))*1,[1]OUT_FinalEnergyCons!F$4:F$10000)</f>
        <v>1.2620325332998481E-2</v>
      </c>
      <c r="I1882" s="1" cm="1">
        <f t="array" ref="I1882">SUMPRODUCT(([1]OUT_FinalEnergyCons!$B$4:$B$10000="Var_cap")*1, (ISNUMBER(SEARCH("ITOT-SWHSOLBR",[1]OUT_FinalEnergyCons!$A$4:$A$10000)))*1,[1]OUT_FinalEnergyCons!G$4:G$10000)</f>
        <v>1.262456706241661E-2</v>
      </c>
      <c r="J1882" s="1" cm="1">
        <f t="array" ref="J1882">SUMPRODUCT(([1]OUT_FinalEnergyCons!$B$4:$B$10000="Var_cap")*1, (ISNUMBER(SEARCH("ITOT-SWHSOLBR",[1]OUT_FinalEnergyCons!$A$4:$A$10000)))*1,[1]OUT_FinalEnergyCons!H$4:H$10000)</f>
        <v>1.262732955770038E-2</v>
      </c>
      <c r="K1882" s="1" cm="1">
        <f t="array" ref="K1882">SUMPRODUCT(([1]OUT_FinalEnergyCons!$B$4:$B$10000="Var_cap")*1, (ISNUMBER(SEARCH("ITOT-SWHSOLBR",[1]OUT_FinalEnergyCons!$A$4:$A$10000)))*1,[1]OUT_FinalEnergyCons!I$4:I$10000)</f>
        <v>1.3077608117193501E-2</v>
      </c>
      <c r="L1882" s="1" cm="1">
        <f t="array" ref="L1882">SUMPRODUCT(([1]OUT_FinalEnergyCons!$B$4:$B$10000="Var_cap")*1, (ISNUMBER(SEARCH("ITOT-SWHSOLBR",[1]OUT_FinalEnergyCons!$A$4:$A$10000)))*1,[1]OUT_FinalEnergyCons!J$4:J$10000)</f>
        <v>1.34661199558906E-2</v>
      </c>
      <c r="M1882" s="1" cm="1">
        <f t="array" ref="M1882">SUMPRODUCT(([1]OUT_FinalEnergyCons!$B$4:$B$10000="Var_cap")*1, (ISNUMBER(SEARCH("ITOT-SWHSOLBR",[1]OUT_FinalEnergyCons!$A$4:$A$10000)))*1,[1]OUT_FinalEnergyCons!K$4:K$10000)</f>
        <v>1.34752576944706E-2</v>
      </c>
      <c r="N1882" s="1" cm="1">
        <f t="array" ref="N1882">SUMPRODUCT(([1]OUT_FinalEnergyCons!$B$4:$B$10000="Var_cap")*1, (ISNUMBER(SEARCH("ITOT-SWHSOLBR",[1]OUT_FinalEnergyCons!$A$4:$A$10000)))*1,[1]OUT_FinalEnergyCons!L$4:L$10000)</f>
        <v>1.3476840260526E-2</v>
      </c>
      <c r="O1882" s="1" cm="1">
        <f t="array" ref="O1882">SUMPRODUCT(([1]OUT_FinalEnergyCons!$B$4:$B$10000="Var_cap")*1, (ISNUMBER(SEARCH("ITOT-SWHSOLBR",[1]OUT_FinalEnergyCons!$A$4:$A$10000)))*1,[1]OUT_FinalEnergyCons!M$4:M$10000)</f>
        <v>1.3480427296400799E-2</v>
      </c>
      <c r="P1882" s="1" cm="1">
        <f t="array" ref="P1882">SUMPRODUCT(([1]OUT_FinalEnergyCons!$B$4:$B$10000="Var_cap")*1, (ISNUMBER(SEARCH("ITOT-SWHSOLBR",[1]OUT_FinalEnergyCons!$A$4:$A$10000)))*1,[1]OUT_FinalEnergyCons!N$4:N$10000)</f>
        <v>1.3485786638690701E-2</v>
      </c>
      <c r="Q1882" s="1" cm="1">
        <f t="array" ref="Q1882">SUMPRODUCT(([1]OUT_FinalEnergyCons!$B$4:$B$10000="Var_cap")*1, (ISNUMBER(SEARCH("ITOT-SWHSOLBR",[1]OUT_FinalEnergyCons!$A$4:$A$10000)))*1,[1]OUT_FinalEnergyCons!O$4:O$10000)</f>
        <v>1.35128828861221E-2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0</v>
      </c>
      <c r="J1883" s="1">
        <f t="shared" si="2122"/>
        <v>0.57229928707520605</v>
      </c>
      <c r="K1883" s="1">
        <f t="shared" si="2122"/>
        <v>0.57379706952954179</v>
      </c>
      <c r="L1883" s="1">
        <f t="shared" si="2122"/>
        <v>0.57176316388711734</v>
      </c>
      <c r="M1883" s="1">
        <f t="shared" si="2122"/>
        <v>0.55137521198870099</v>
      </c>
      <c r="N1883" s="1">
        <f t="shared" si="2122"/>
        <v>0.72055435328372508</v>
      </c>
      <c r="O1883" s="1">
        <f t="shared" si="2122"/>
        <v>0.80252021992911549</v>
      </c>
      <c r="P1883" s="1">
        <f>P1884</f>
        <v>0.77890018517085458</v>
      </c>
      <c r="Q1883" s="1">
        <f>Q1884</f>
        <v>0.78173878941545238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SUMPRODUCT(([1]OUT_FinalEnergyCons!$B$4:$B$10000="Var_cap")*1, (ISNUMBER(SEARCH("ITOT-SWHH2BR",[1]OUT_FinalEnergyCons!$A$4:$A$10000)))*1,[1]OUT_FinalEnergyCons!H$4:H$10000)</f>
        <v>0.57229928707520605</v>
      </c>
      <c r="K1884" s="1" cm="1">
        <f t="array" ref="K1884">SUMPRODUCT(([1]OUT_FinalEnergyCons!$B$4:$B$10000="Var_cap")*1, (ISNUMBER(SEARCH("ITOT-SWHH2BR",[1]OUT_FinalEnergyCons!$A$4:$A$10000)))*1,[1]OUT_FinalEnergyCons!I$4:I$10000)</f>
        <v>0.57379706952954179</v>
      </c>
      <c r="L1884" s="1" cm="1">
        <f t="array" ref="L1884">SUMPRODUCT(([1]OUT_FinalEnergyCons!$B$4:$B$10000="Var_cap")*1, (ISNUMBER(SEARCH("ITOT-SWHH2BR",[1]OUT_FinalEnergyCons!$A$4:$A$10000)))*1,[1]OUT_FinalEnergyCons!J$4:J$10000)</f>
        <v>0.57176316388711734</v>
      </c>
      <c r="M1884" s="1" cm="1">
        <f t="array" ref="M1884">SUMPRODUCT(([1]OUT_FinalEnergyCons!$B$4:$B$10000="Var_cap")*1, (ISNUMBER(SEARCH("ITOT-SWHH2BR",[1]OUT_FinalEnergyCons!$A$4:$A$10000)))*1,[1]OUT_FinalEnergyCons!K$4:K$10000)</f>
        <v>0.55137521198870099</v>
      </c>
      <c r="N1884" s="1" cm="1">
        <f t="array" ref="N1884">SUMPRODUCT(([1]OUT_FinalEnergyCons!$B$4:$B$10000="Var_cap")*1, (ISNUMBER(SEARCH("ITOT-SWHH2BR",[1]OUT_FinalEnergyCons!$A$4:$A$10000)))*1,[1]OUT_FinalEnergyCons!L$4:L$10000)</f>
        <v>0.72055435328372508</v>
      </c>
      <c r="O1884" s="1" cm="1">
        <f t="array" ref="O1884">SUMPRODUCT(([1]OUT_FinalEnergyCons!$B$4:$B$10000="Var_cap")*1, (ISNUMBER(SEARCH("ITOT-SWHH2BR",[1]OUT_FinalEnergyCons!$A$4:$A$10000)))*1,[1]OUT_FinalEnergyCons!M$4:M$10000)</f>
        <v>0.80252021992911549</v>
      </c>
      <c r="P1884" s="1" cm="1">
        <f t="array" ref="P1884">SUMPRODUCT(([1]OUT_FinalEnergyCons!$B$4:$B$10000="Var_cap")*1, (ISNUMBER(SEARCH("ITOT-SWHH2BR",[1]OUT_FinalEnergyCons!$A$4:$A$10000)))*1,[1]OUT_FinalEnergyCons!N$4:N$10000)</f>
        <v>0.77890018517085458</v>
      </c>
      <c r="Q1884" s="1" cm="1">
        <f t="array" ref="Q1884">SUMPRODUCT(([1]OUT_FinalEnergyCons!$B$4:$B$10000="Var_cap")*1, (ISNUMBER(SEARCH("ITOT-SWHH2BR",[1]OUT_FinalEnergyCons!$A$4:$A$10000)))*1,[1]OUT_FinalEnergyCons!O$4:O$10000)</f>
        <v>0.78173878941545238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6.1443525580543872</v>
      </c>
      <c r="G1885" s="17">
        <f t="shared" ref="G1885:K1885" si="2123">SUM(G1886,G1889,G1891,G1895,G1897,G1899,G1901)</f>
        <v>5.9916791605663278</v>
      </c>
      <c r="H1885" s="17">
        <f t="shared" si="2123"/>
        <v>6.1425291730361744</v>
      </c>
      <c r="I1885" s="17">
        <f t="shared" si="2123"/>
        <v>6.1902672524013038</v>
      </c>
      <c r="J1885" s="17">
        <f t="shared" si="2123"/>
        <v>4.3864591807420847</v>
      </c>
      <c r="K1885" s="17">
        <f t="shared" si="2123"/>
        <v>4.6674347003069405</v>
      </c>
      <c r="L1885" s="17">
        <f t="shared" ref="L1885:O1885" si="2124">SUM(L1886,L1889,L1891,L1895,L1897,L1899,L1901)</f>
        <v>4.6178934307858253</v>
      </c>
      <c r="M1885" s="17">
        <f t="shared" si="2124"/>
        <v>4.3024575783427501</v>
      </c>
      <c r="N1885" s="17">
        <f t="shared" si="2124"/>
        <v>4.2125916719203582</v>
      </c>
      <c r="O1885" s="17">
        <f t="shared" si="2124"/>
        <v>4.209051977725359</v>
      </c>
      <c r="P1885" s="17">
        <f>SUM(P1886,P1889,P1891,P1895,P1897,P1899,P1901)</f>
        <v>4.2657714292024203</v>
      </c>
      <c r="Q1885" s="17">
        <f>SUM(Q1886,Q1889,Q1891,Q1895,Q1897,Q1899,Q1901)</f>
        <v>4.54854104791022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0.61562326282743696</v>
      </c>
      <c r="G1886" s="1">
        <f t="shared" ref="G1886:K1886" si="2125">SUM(G1887:G1888)</f>
        <v>0.43098508922223089</v>
      </c>
      <c r="H1886" s="1">
        <f t="shared" si="2125"/>
        <v>0.58153626880668396</v>
      </c>
      <c r="I1886" s="1">
        <f t="shared" si="2125"/>
        <v>0.59790392912527224</v>
      </c>
      <c r="J1886" s="1">
        <f t="shared" si="2125"/>
        <v>0.59285124809519918</v>
      </c>
      <c r="K1886" s="1">
        <f t="shared" si="2125"/>
        <v>0.60921721228964887</v>
      </c>
      <c r="L1886" s="1">
        <f t="shared" ref="L1886:O1886" si="2126">SUM(L1887:L1888)</f>
        <v>0.59636530438647783</v>
      </c>
      <c r="M1886" s="1">
        <f t="shared" si="2126"/>
        <v>1.2593604148682607</v>
      </c>
      <c r="N1886" s="1">
        <f t="shared" si="2126"/>
        <v>1.4089657405592584</v>
      </c>
      <c r="O1886" s="1">
        <f t="shared" si="2126"/>
        <v>1.5017896174831962</v>
      </c>
      <c r="P1886" s="1">
        <f>SUM(P1887:P1888)</f>
        <v>1.5910112871673763</v>
      </c>
      <c r="Q1886" s="1">
        <f>SUM(Q1887:Q1888)</f>
        <v>1.8113035262679615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0.18500502384195072</v>
      </c>
      <c r="G1887" s="1" cm="1">
        <f t="array" ref="G1887">SUMPRODUCT(([1]OUT_FinalEnergyCons!$B$4:$B$10000="Var_cap")*1, (ISNUMBER(SEARCH("SCOM-SHELCBR",[1]OUT_FinalEnergyCons!$A$4:$A$10000)))*1,[1]OUT_FinalEnergyCons!E$4:E$10000)</f>
        <v>3.6897386281622979E-4</v>
      </c>
      <c r="H1887" s="1" cm="1">
        <f t="array" ref="H1887">SUMPRODUCT(([1]OUT_FinalEnergyCons!$B$4:$B$10000="Var_cap")*1, (ISNUMBER(SEARCH("SCOM-SHELCBR",[1]OUT_FinalEnergyCons!$A$4:$A$10000)))*1,[1]OUT_FinalEnergyCons!F$4:F$10000)</f>
        <v>0.15092279303064204</v>
      </c>
      <c r="I1887" s="1" cm="1">
        <f t="array" ref="I1887">SUMPRODUCT(([1]OUT_FinalEnergyCons!$B$4:$B$10000="Var_cap")*1, (ISNUMBER(SEARCH("SCOM-SHELCBR",[1]OUT_FinalEnergyCons!$A$4:$A$10000)))*1,[1]OUT_FinalEnergyCons!G$4:G$10000)</f>
        <v>0.167282370804063</v>
      </c>
      <c r="J1887" s="1" cm="1">
        <f t="array" ref="J1887">SUMPRODUCT(([1]OUT_FinalEnergyCons!$B$4:$B$10000="Var_cap")*1, (ISNUMBER(SEARCH("SCOM-SHELCBR",[1]OUT_FinalEnergyCons!$A$4:$A$10000)))*1,[1]OUT_FinalEnergyCons!H$4:H$10000)</f>
        <v>0.16704682083107217</v>
      </c>
      <c r="K1887" s="1" cm="1">
        <f t="array" ref="K1887">SUMPRODUCT(([1]OUT_FinalEnergyCons!$B$4:$B$10000="Var_cap")*1, (ISNUMBER(SEARCH("SCOM-SHELCBR",[1]OUT_FinalEnergyCons!$A$4:$A$10000)))*1,[1]OUT_FinalEnergyCons!I$4:I$10000)</f>
        <v>0.15340092937219374</v>
      </c>
      <c r="L1887" s="1" cm="1">
        <f t="array" ref="L1887">SUMPRODUCT(([1]OUT_FinalEnergyCons!$B$4:$B$10000="Var_cap")*1, (ISNUMBER(SEARCH("SCOM-SHELCBR",[1]OUT_FinalEnergyCons!$A$4:$A$10000)))*1,[1]OUT_FinalEnergyCons!J$4:J$10000)</f>
        <v>0.1086286828502051</v>
      </c>
      <c r="M1887" s="1" cm="1">
        <f t="array" ref="M1887">SUMPRODUCT(([1]OUT_FinalEnergyCons!$B$4:$B$10000="Var_cap")*1, (ISNUMBER(SEARCH("SCOM-SHELCBR",[1]OUT_FinalEnergyCons!$A$4:$A$10000)))*1,[1]OUT_FinalEnergyCons!K$4:K$10000)</f>
        <v>8.2018673653830199E-2</v>
      </c>
      <c r="N1887" s="1" cm="1">
        <f t="array" ref="N1887">SUMPRODUCT(([1]OUT_FinalEnergyCons!$B$4:$B$10000="Var_cap")*1, (ISNUMBER(SEARCH("SCOM-SHELCBR",[1]OUT_FinalEnergyCons!$A$4:$A$10000)))*1,[1]OUT_FinalEnergyCons!L$4:L$10000)</f>
        <v>0.1321212178472114</v>
      </c>
      <c r="O1887" s="1" cm="1">
        <f t="array" ref="O1887">SUMPRODUCT(([1]OUT_FinalEnergyCons!$B$4:$B$10000="Var_cap")*1, (ISNUMBER(SEARCH("SCOM-SHELCBR",[1]OUT_FinalEnergyCons!$A$4:$A$10000)))*1,[1]OUT_FinalEnergyCons!M$4:M$10000)</f>
        <v>0.16282317834356266</v>
      </c>
      <c r="P1887" s="1" cm="1">
        <f t="array" ref="P1887">SUMPRODUCT(([1]OUT_FinalEnergyCons!$B$4:$B$10000="Var_cap")*1, (ISNUMBER(SEARCH("SCOM-SHELCBR",[1]OUT_FinalEnergyCons!$A$4:$A$10000)))*1,[1]OUT_FinalEnergyCons!N$4:N$10000)</f>
        <v>0.12520867001157815</v>
      </c>
      <c r="Q1887" s="1" cm="1">
        <f t="array" ref="Q1887">SUMPRODUCT(([1]OUT_FinalEnergyCons!$B$4:$B$10000="Var_cap")*1, (ISNUMBER(SEARCH("SCOM-SHELCBR",[1]OUT_FinalEnergyCons!$A$4:$A$10000)))*1,[1]OUT_FinalEnergyCons!O$4:O$10000)</f>
        <v>8.5694411469911927E-2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0.43061823898548618</v>
      </c>
      <c r="G1888" s="1" cm="1">
        <f t="array" ref="G1888">SUMPRODUCT(([1]OUT_FinalEnergyCons!$B$4:$B$10000="Var_cap")*1, (ISNUMBER(SEARCH("SCOM-SHELCHP",[1]OUT_FinalEnergyCons!$A$4:$A$10000)))*1,[1]OUT_FinalEnergyCons!E$4:E$10000)</f>
        <v>0.43061611535941463</v>
      </c>
      <c r="H1888" s="1" cm="1">
        <f t="array" ref="H1888">SUMPRODUCT(([1]OUT_FinalEnergyCons!$B$4:$B$10000="Var_cap")*1, (ISNUMBER(SEARCH("SCOM-SHELCHP",[1]OUT_FinalEnergyCons!$A$4:$A$10000)))*1,[1]OUT_FinalEnergyCons!F$4:F$10000)</f>
        <v>0.43061347577604192</v>
      </c>
      <c r="I1888" s="1" cm="1">
        <f t="array" ref="I1888">SUMPRODUCT(([1]OUT_FinalEnergyCons!$B$4:$B$10000="Var_cap")*1, (ISNUMBER(SEARCH("SCOM-SHELCHP",[1]OUT_FinalEnergyCons!$A$4:$A$10000)))*1,[1]OUT_FinalEnergyCons!G$4:G$10000)</f>
        <v>0.43062155832120924</v>
      </c>
      <c r="J1888" s="1" cm="1">
        <f t="array" ref="J1888">SUMPRODUCT(([1]OUT_FinalEnergyCons!$B$4:$B$10000="Var_cap")*1, (ISNUMBER(SEARCH("SCOM-SHELCHP",[1]OUT_FinalEnergyCons!$A$4:$A$10000)))*1,[1]OUT_FinalEnergyCons!H$4:H$10000)</f>
        <v>0.42580442726412698</v>
      </c>
      <c r="K1888" s="1" cm="1">
        <f t="array" ref="K1888">SUMPRODUCT(([1]OUT_FinalEnergyCons!$B$4:$B$10000="Var_cap")*1, (ISNUMBER(SEARCH("SCOM-SHELCHP",[1]OUT_FinalEnergyCons!$A$4:$A$10000)))*1,[1]OUT_FinalEnergyCons!I$4:I$10000)</f>
        <v>0.45581628291745513</v>
      </c>
      <c r="L1888" s="1" cm="1">
        <f t="array" ref="L1888">SUMPRODUCT(([1]OUT_FinalEnergyCons!$B$4:$B$10000="Var_cap")*1, (ISNUMBER(SEARCH("SCOM-SHELCHP",[1]OUT_FinalEnergyCons!$A$4:$A$10000)))*1,[1]OUT_FinalEnergyCons!J$4:J$10000)</f>
        <v>0.48773662153627279</v>
      </c>
      <c r="M1888" s="1" cm="1">
        <f t="array" ref="M1888">SUMPRODUCT(([1]OUT_FinalEnergyCons!$B$4:$B$10000="Var_cap")*1, (ISNUMBER(SEARCH("SCOM-SHELCHP",[1]OUT_FinalEnergyCons!$A$4:$A$10000)))*1,[1]OUT_FinalEnergyCons!K$4:K$10000)</f>
        <v>1.1773417412144305</v>
      </c>
      <c r="N1888" s="1" cm="1">
        <f t="array" ref="N1888">SUMPRODUCT(([1]OUT_FinalEnergyCons!$B$4:$B$10000="Var_cap")*1, (ISNUMBER(SEARCH("SCOM-SHELCHP",[1]OUT_FinalEnergyCons!$A$4:$A$10000)))*1,[1]OUT_FinalEnergyCons!L$4:L$10000)</f>
        <v>1.2768445227120471</v>
      </c>
      <c r="O1888" s="1" cm="1">
        <f t="array" ref="O1888">SUMPRODUCT(([1]OUT_FinalEnergyCons!$B$4:$B$10000="Var_cap")*1, (ISNUMBER(SEARCH("SCOM-SHELCHP",[1]OUT_FinalEnergyCons!$A$4:$A$10000)))*1,[1]OUT_FinalEnergyCons!M$4:M$10000)</f>
        <v>1.3389664391396334</v>
      </c>
      <c r="P1888" s="1" cm="1">
        <f t="array" ref="P1888">SUMPRODUCT(([1]OUT_FinalEnergyCons!$B$4:$B$10000="Var_cap")*1, (ISNUMBER(SEARCH("SCOM-SHELCHP",[1]OUT_FinalEnergyCons!$A$4:$A$10000)))*1,[1]OUT_FinalEnergyCons!N$4:N$10000)</f>
        <v>1.4658026171557981</v>
      </c>
      <c r="Q1888" s="1" cm="1">
        <f t="array" ref="Q1888">SUMPRODUCT(([1]OUT_FinalEnergyCons!$B$4:$B$10000="Var_cap")*1, (ISNUMBER(SEARCH("SCOM-SHELCHP",[1]OUT_FinalEnergyCons!$A$4:$A$10000)))*1,[1]OUT_FinalEnergyCons!O$4:O$10000)</f>
        <v>1.7256091147980497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1.9285829862956039</v>
      </c>
      <c r="G1889" s="1">
        <f t="shared" ref="G1889:O1889" si="2129">G1890</f>
        <v>1.9280766794301392</v>
      </c>
      <c r="H1889" s="1">
        <f t="shared" si="2129"/>
        <v>1.9278538057437575</v>
      </c>
      <c r="I1889" s="1">
        <f t="shared" si="2129"/>
        <v>1.9276242045454874</v>
      </c>
      <c r="J1889" s="1">
        <f t="shared" si="2129"/>
        <v>0.57176342818966297</v>
      </c>
      <c r="K1889" s="1">
        <f t="shared" si="2129"/>
        <v>0.3886996541092187</v>
      </c>
      <c r="L1889" s="1">
        <f t="shared" si="2129"/>
        <v>0.28696171852687696</v>
      </c>
      <c r="M1889" s="1">
        <f t="shared" si="2129"/>
        <v>0.10885247354301597</v>
      </c>
      <c r="N1889" s="1">
        <f t="shared" si="2129"/>
        <v>0.1088127867551924</v>
      </c>
      <c r="O1889" s="1">
        <f t="shared" si="2129"/>
        <v>0.10866343535526479</v>
      </c>
      <c r="P1889" s="1">
        <f>P1890</f>
        <v>0.1086379415643674</v>
      </c>
      <c r="Q1889" s="1">
        <f>Q1890</f>
        <v>0.10862019980681514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1.9285829862956039</v>
      </c>
      <c r="G1890" s="1" cm="1">
        <f t="array" ref="G1890">SUMPRODUCT(([1]OUT_FinalEnergyCons!$B$4:$B$10000="Var_cap")*1,(ISNUMBER(SEARCH("SCOM-SHLFOBR",[1]OUT_FinalEnergyCons!$A$4:$A$10000)))*1,[1]OUT_FinalEnergyCons!E$4:E$10000)</f>
        <v>1.9280766794301392</v>
      </c>
      <c r="H1890" s="1" cm="1">
        <f t="array" ref="H1890">SUMPRODUCT(([1]OUT_FinalEnergyCons!$B$4:$B$10000="Var_cap")*1,(ISNUMBER(SEARCH("SCOM-SHLFOBR",[1]OUT_FinalEnergyCons!$A$4:$A$10000)))*1,[1]OUT_FinalEnergyCons!F$4:F$10000)</f>
        <v>1.9278538057437575</v>
      </c>
      <c r="I1890" s="1" cm="1">
        <f t="array" ref="I1890">SUMPRODUCT(([1]OUT_FinalEnergyCons!$B$4:$B$10000="Var_cap")*1,(ISNUMBER(SEARCH("SCOM-SHLFOBR",[1]OUT_FinalEnergyCons!$A$4:$A$10000)))*1,[1]OUT_FinalEnergyCons!G$4:G$10000)</f>
        <v>1.9276242045454874</v>
      </c>
      <c r="J1890" s="1" cm="1">
        <f t="array" ref="J1890">SUMPRODUCT(([1]OUT_FinalEnergyCons!$B$4:$B$10000="Var_cap")*1,(ISNUMBER(SEARCH("SCOM-SHLFOBR",[1]OUT_FinalEnergyCons!$A$4:$A$10000)))*1,[1]OUT_FinalEnergyCons!H$4:H$10000)</f>
        <v>0.57176342818966297</v>
      </c>
      <c r="K1890" s="1" cm="1">
        <f t="array" ref="K1890">SUMPRODUCT(([1]OUT_FinalEnergyCons!$B$4:$B$10000="Var_cap")*1,(ISNUMBER(SEARCH("SCOM-SHLFOBR",[1]OUT_FinalEnergyCons!$A$4:$A$10000)))*1,[1]OUT_FinalEnergyCons!I$4:I$10000)</f>
        <v>0.3886996541092187</v>
      </c>
      <c r="L1890" s="1" cm="1">
        <f t="array" ref="L1890">SUMPRODUCT(([1]OUT_FinalEnergyCons!$B$4:$B$10000="Var_cap")*1,(ISNUMBER(SEARCH("SCOM-SHLFOBR",[1]OUT_FinalEnergyCons!$A$4:$A$10000)))*1,[1]OUT_FinalEnergyCons!J$4:J$10000)</f>
        <v>0.28696171852687696</v>
      </c>
      <c r="M1890" s="1" cm="1">
        <f t="array" ref="M1890">SUMPRODUCT(([1]OUT_FinalEnergyCons!$B$4:$B$10000="Var_cap")*1,(ISNUMBER(SEARCH("SCOM-SHLFOBR",[1]OUT_FinalEnergyCons!$A$4:$A$10000)))*1,[1]OUT_FinalEnergyCons!K$4:K$10000)</f>
        <v>0.10885247354301597</v>
      </c>
      <c r="N1890" s="1" cm="1">
        <f t="array" ref="N1890">SUMPRODUCT(([1]OUT_FinalEnergyCons!$B$4:$B$10000="Var_cap")*1,(ISNUMBER(SEARCH("SCOM-SHLFOBR",[1]OUT_FinalEnergyCons!$A$4:$A$10000)))*1,[1]OUT_FinalEnergyCons!L$4:L$10000)</f>
        <v>0.1088127867551924</v>
      </c>
      <c r="O1890" s="1" cm="1">
        <f t="array" ref="O1890">SUMPRODUCT(([1]OUT_FinalEnergyCons!$B$4:$B$10000="Var_cap")*1,(ISNUMBER(SEARCH("SCOM-SHLFOBR",[1]OUT_FinalEnergyCons!$A$4:$A$10000)))*1,[1]OUT_FinalEnergyCons!M$4:M$10000)</f>
        <v>0.10866343535526479</v>
      </c>
      <c r="P1890" s="1" cm="1">
        <f t="array" ref="P1890">SUMPRODUCT(([1]OUT_FinalEnergyCons!$B$4:$B$10000="Var_cap")*1,(ISNUMBER(SEARCH("SCOM-SHLFOBR",[1]OUT_FinalEnergyCons!$A$4:$A$10000)))*1,[1]OUT_FinalEnergyCons!N$4:N$10000)</f>
        <v>0.1086379415643674</v>
      </c>
      <c r="Q1890" s="1" cm="1">
        <f t="array" ref="Q1890">SUMPRODUCT(([1]OUT_FinalEnergyCons!$B$4:$B$10000="Var_cap")*1,(ISNUMBER(SEARCH("SCOM-SHLFOBR",[1]OUT_FinalEnergyCons!$A$4:$A$10000)))*1,[1]OUT_FinalEnergyCons!O$4:O$10000)</f>
        <v>0.10862019980681514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2.8800490618524859</v>
      </c>
      <c r="G1891" s="1">
        <f t="shared" ref="G1891:K1891" si="2133">SUM(G1892:G1894)</f>
        <v>2.8801389904756589</v>
      </c>
      <c r="H1891" s="1">
        <f t="shared" si="2133"/>
        <v>2.8806536056973679</v>
      </c>
      <c r="I1891" s="1">
        <f t="shared" si="2133"/>
        <v>2.8806641614166915</v>
      </c>
      <c r="J1891" s="1">
        <f t="shared" si="2133"/>
        <v>1.8818408777346198</v>
      </c>
      <c r="K1891" s="1">
        <f t="shared" si="2133"/>
        <v>1.9524043788371888</v>
      </c>
      <c r="L1891" s="1">
        <f t="shared" ref="L1891:O1891" si="2134">SUM(L1892:L1894)</f>
        <v>1.2717992973861985</v>
      </c>
      <c r="M1891" s="1">
        <f t="shared" si="2134"/>
        <v>1.0200601172553092</v>
      </c>
      <c r="N1891" s="1">
        <f t="shared" si="2134"/>
        <v>1.012586428562805</v>
      </c>
      <c r="O1891" s="1">
        <f t="shared" si="2134"/>
        <v>1.0531369920148672</v>
      </c>
      <c r="P1891" s="1">
        <f>SUM(P1892:P1894)</f>
        <v>1.1050024527587201</v>
      </c>
      <c r="Q1891" s="1">
        <f>SUM(Q1892:Q1894)</f>
        <v>1.1086655829309642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2.7746824586790173</v>
      </c>
      <c r="G1892" s="1" cm="1">
        <f t="array" ref="G1892">SUMPRODUCT(([1]OUT_FinalEnergyCons!$B$4:$B$10000="Var_cap")*1, (ISNUMBER(SEARCH("SCOM-SHNGABR",[1]OUT_FinalEnergyCons!$A$4:$A$10000)))*1,[1]OUT_FinalEnergyCons!E$4:E$10000)</f>
        <v>2.7744154770753888</v>
      </c>
      <c r="H1892" s="1" cm="1">
        <f t="array" ref="H1892">SUMPRODUCT(([1]OUT_FinalEnergyCons!$B$4:$B$10000="Var_cap")*1, (ISNUMBER(SEARCH("SCOM-SHNGABR",[1]OUT_FinalEnergyCons!$A$4:$A$10000)))*1,[1]OUT_FinalEnergyCons!F$4:F$10000)</f>
        <v>2.7742398641573014</v>
      </c>
      <c r="I1892" s="1" cm="1">
        <f t="array" ref="I1892">SUMPRODUCT(([1]OUT_FinalEnergyCons!$B$4:$B$10000="Var_cap")*1, (ISNUMBER(SEARCH("SCOM-SHNGABR",[1]OUT_FinalEnergyCons!$A$4:$A$10000)))*1,[1]OUT_FinalEnergyCons!G$4:G$10000)</f>
        <v>2.7742320251470733</v>
      </c>
      <c r="J1892" s="1" cm="1">
        <f t="array" ref="J1892">SUMPRODUCT(([1]OUT_FinalEnergyCons!$B$4:$B$10000="Var_cap")*1, (ISNUMBER(SEARCH("SCOM-SHNGABR",[1]OUT_FinalEnergyCons!$A$4:$A$10000)))*1,[1]OUT_FinalEnergyCons!H$4:H$10000)</f>
        <v>1.7097293017364492</v>
      </c>
      <c r="K1892" s="1" cm="1">
        <f t="array" ref="K1892">SUMPRODUCT(([1]OUT_FinalEnergyCons!$B$4:$B$10000="Var_cap")*1, (ISNUMBER(SEARCH("SCOM-SHNGABR",[1]OUT_FinalEnergyCons!$A$4:$A$10000)))*1,[1]OUT_FinalEnergyCons!I$4:I$10000)</f>
        <v>1.6432022188980311</v>
      </c>
      <c r="L1892" s="1" cm="1">
        <f t="array" ref="L1892">SUMPRODUCT(([1]OUT_FinalEnergyCons!$B$4:$B$10000="Var_cap")*1, (ISNUMBER(SEARCH("SCOM-SHNGABR",[1]OUT_FinalEnergyCons!$A$4:$A$10000)))*1,[1]OUT_FinalEnergyCons!J$4:J$10000)</f>
        <v>0.96266556614951604</v>
      </c>
      <c r="M1892" s="1" cm="1">
        <f t="array" ref="M1892">SUMPRODUCT(([1]OUT_FinalEnergyCons!$B$4:$B$10000="Var_cap")*1, (ISNUMBER(SEARCH("SCOM-SHNGABR",[1]OUT_FinalEnergyCons!$A$4:$A$10000)))*1,[1]OUT_FinalEnergyCons!K$4:K$10000)</f>
        <v>0.73435846630557888</v>
      </c>
      <c r="N1892" s="1" cm="1">
        <f t="array" ref="N1892">SUMPRODUCT(([1]OUT_FinalEnergyCons!$B$4:$B$10000="Var_cap")*1, (ISNUMBER(SEARCH("SCOM-SHNGABR",[1]OUT_FinalEnergyCons!$A$4:$A$10000)))*1,[1]OUT_FinalEnergyCons!L$4:L$10000)</f>
        <v>0.74656175380463685</v>
      </c>
      <c r="O1892" s="1" cm="1">
        <f t="array" ref="O1892">SUMPRODUCT(([1]OUT_FinalEnergyCons!$B$4:$B$10000="Var_cap")*1, (ISNUMBER(SEARCH("SCOM-SHNGABR",[1]OUT_FinalEnergyCons!$A$4:$A$10000)))*1,[1]OUT_FinalEnergyCons!M$4:M$10000)</f>
        <v>0.70718847653505978</v>
      </c>
      <c r="P1892" s="1" cm="1">
        <f t="array" ref="P1892">SUMPRODUCT(([1]OUT_FinalEnergyCons!$B$4:$B$10000="Var_cap")*1, (ISNUMBER(SEARCH("SCOM-SHNGABR",[1]OUT_FinalEnergyCons!$A$4:$A$10000)))*1,[1]OUT_FinalEnergyCons!N$4:N$10000)</f>
        <v>0.73698551288989012</v>
      </c>
      <c r="Q1892" s="1" cm="1">
        <f t="array" ref="Q1892">SUMPRODUCT(([1]OUT_FinalEnergyCons!$B$4:$B$10000="Var_cap")*1, (ISNUMBER(SEARCH("SCOM-SHNGABR",[1]OUT_FinalEnergyCons!$A$4:$A$10000)))*1,[1]OUT_FinalEnergyCons!O$4:O$10000)</f>
        <v>0.74323670623565996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5.47199457203593E-6</v>
      </c>
      <c r="G1893" s="1" cm="1">
        <f t="array" ref="G1893">SUMPRODUCT(([1]OUT_FinalEnergyCons!$B$4:$B$10000="Var_cap")*1, (ISNUMBER(SEARCH("SCOM-SHngahp",[1]OUT_FinalEnergyCons!$A$4:$A$10000)))*1,[1]OUT_FinalEnergyCons!E$4:E$10000)</f>
        <v>2.8074981906127069E-4</v>
      </c>
      <c r="H1893" s="1" cm="1">
        <f t="array" ref="H1893">SUMPRODUCT(([1]OUT_FinalEnergyCons!$B$4:$B$10000="Var_cap")*1, (ISNUMBER(SEARCH("SCOM-SHngahp",[1]OUT_FinalEnergyCons!$A$4:$A$10000)))*1,[1]OUT_FinalEnergyCons!F$4:F$10000)</f>
        <v>1.0088847331172044E-3</v>
      </c>
      <c r="I1893" s="1" cm="1">
        <f t="array" ref="I1893">SUMPRODUCT(([1]OUT_FinalEnergyCons!$B$4:$B$10000="Var_cap")*1, (ISNUMBER(SEARCH("SCOM-SHngahp",[1]OUT_FinalEnergyCons!$A$4:$A$10000)))*1,[1]OUT_FinalEnergyCons!G$4:G$10000)</f>
        <v>1.0434209029913811E-3</v>
      </c>
      <c r="J1893" s="1" cm="1">
        <f t="array" ref="J1893">SUMPRODUCT(([1]OUT_FinalEnergyCons!$B$4:$B$10000="Var_cap")*1, (ISNUMBER(SEARCH("SCOM-SHngahp",[1]OUT_FinalEnergyCons!$A$4:$A$10000)))*1,[1]OUT_FinalEnergyCons!H$4:H$10000)</f>
        <v>9.1703912458706988E-3</v>
      </c>
      <c r="K1893" s="1" cm="1">
        <f t="array" ref="K1893">SUMPRODUCT(([1]OUT_FinalEnergyCons!$B$4:$B$10000="Var_cap")*1, (ISNUMBER(SEARCH("SCOM-SHngahp",[1]OUT_FinalEnergyCons!$A$4:$A$10000)))*1,[1]OUT_FinalEnergyCons!I$4:I$10000)</f>
        <v>1.7635147332568185E-2</v>
      </c>
      <c r="L1893" s="1" cm="1">
        <f t="array" ref="L1893">SUMPRODUCT(([1]OUT_FinalEnergyCons!$B$4:$B$10000="Var_cap")*1, (ISNUMBER(SEARCH("SCOM-SHngahp",[1]OUT_FinalEnergyCons!$A$4:$A$10000)))*1,[1]OUT_FinalEnergyCons!J$4:J$10000)</f>
        <v>1.7529625542978836E-2</v>
      </c>
      <c r="M1893" s="1" cm="1">
        <f t="array" ref="M1893">SUMPRODUCT(([1]OUT_FinalEnergyCons!$B$4:$B$10000="Var_cap")*1, (ISNUMBER(SEARCH("SCOM-SHngahp",[1]OUT_FinalEnergyCons!$A$4:$A$10000)))*1,[1]OUT_FinalEnergyCons!K$4:K$10000)</f>
        <v>2.4242376153422028E-2</v>
      </c>
      <c r="N1893" s="1" cm="1">
        <f t="array" ref="N1893">SUMPRODUCT(([1]OUT_FinalEnergyCons!$B$4:$B$10000="Var_cap")*1, (ISNUMBER(SEARCH("SCOM-SHngahp",[1]OUT_FinalEnergyCons!$A$4:$A$10000)))*1,[1]OUT_FinalEnergyCons!L$4:L$10000)</f>
        <v>1.6508188963403857E-2</v>
      </c>
      <c r="O1893" s="1" cm="1">
        <f t="array" ref="O1893">SUMPRODUCT(([1]OUT_FinalEnergyCons!$B$4:$B$10000="Var_cap")*1, (ISNUMBER(SEARCH("SCOM-SHngahp",[1]OUT_FinalEnergyCons!$A$4:$A$10000)))*1,[1]OUT_FinalEnergyCons!M$4:M$10000)</f>
        <v>3.8150001926133985E-2</v>
      </c>
      <c r="P1893" s="1" cm="1">
        <f t="array" ref="P1893">SUMPRODUCT(([1]OUT_FinalEnergyCons!$B$4:$B$10000="Var_cap")*1, (ISNUMBER(SEARCH("SCOM-SHngahp",[1]OUT_FinalEnergyCons!$A$4:$A$10000)))*1,[1]OUT_FinalEnergyCons!N$4:N$10000)</f>
        <v>2.7291677342046839E-2</v>
      </c>
      <c r="Q1893" s="1" cm="1">
        <f t="array" ref="Q1893">SUMPRODUCT(([1]OUT_FinalEnergyCons!$B$4:$B$10000="Var_cap")*1, (ISNUMBER(SEARCH("SCOM-SHngahp",[1]OUT_FinalEnergyCons!$A$4:$A$10000)))*1,[1]OUT_FinalEnergyCons!O$4:O$10000)</f>
        <v>2.6704686442084118E-2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0.10536113117889642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0.10544276358120909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0.10540485680694953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0.1053887153666269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0.16294118475229999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0.29156701260658952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0.29160410569370349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0.26145927479630821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0.24951648579476418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0.30779851355367344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0.34072526252678303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0.3387241902532202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0.47842783791181792</v>
      </c>
      <c r="G1895" s="1">
        <f t="shared" ref="G1895:O1895" si="2139">G1896</f>
        <v>0.47844452629163597</v>
      </c>
      <c r="H1895" s="1">
        <f t="shared" si="2139"/>
        <v>0.47841865616290125</v>
      </c>
      <c r="I1895" s="1">
        <f t="shared" si="2139"/>
        <v>0.47833360342988762</v>
      </c>
      <c r="J1895" s="1">
        <f t="shared" si="2139"/>
        <v>0.60721384354765806</v>
      </c>
      <c r="K1895" s="1">
        <f t="shared" si="2139"/>
        <v>0.65282827455601811</v>
      </c>
      <c r="L1895" s="1">
        <f t="shared" si="2139"/>
        <v>1.2557266738602408</v>
      </c>
      <c r="M1895" s="1">
        <f t="shared" si="2139"/>
        <v>0.62265313057980598</v>
      </c>
      <c r="N1895" s="1">
        <f t="shared" si="2139"/>
        <v>0.32312078026767904</v>
      </c>
      <c r="O1895" s="1">
        <f t="shared" si="2139"/>
        <v>0.18627389062101793</v>
      </c>
      <c r="P1895" s="1">
        <f>P1896</f>
        <v>6.1336351850492202E-2</v>
      </c>
      <c r="Q1895" s="1">
        <f>Q1896</f>
        <v>9.4823456503916534E-2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0.47842783791181792</v>
      </c>
      <c r="G1896" s="1" cm="1">
        <f t="array" ref="G1896">SUMPRODUCT(([1]OUT_FinalEnergyCons!$B$4:$B$10000="Var_cap")*1, (ISNUMBER(SEARCH("SCOM-SHWODBR",[1]OUT_FinalEnergyCons!$A$4:$A$10000)))*1,[1]OUT_FinalEnergyCons!E$4:E$10000)</f>
        <v>0.47844452629163597</v>
      </c>
      <c r="H1896" s="1" cm="1">
        <f t="array" ref="H1896">SUMPRODUCT(([1]OUT_FinalEnergyCons!$B$4:$B$10000="Var_cap")*1, (ISNUMBER(SEARCH("SCOM-SHWODBR",[1]OUT_FinalEnergyCons!$A$4:$A$10000)))*1,[1]OUT_FinalEnergyCons!F$4:F$10000)</f>
        <v>0.47841865616290125</v>
      </c>
      <c r="I1896" s="1" cm="1">
        <f t="array" ref="I1896">SUMPRODUCT(([1]OUT_FinalEnergyCons!$B$4:$B$10000="Var_cap")*1, (ISNUMBER(SEARCH("SCOM-SHWODBR",[1]OUT_FinalEnergyCons!$A$4:$A$10000)))*1,[1]OUT_FinalEnergyCons!G$4:G$10000)</f>
        <v>0.47833360342988762</v>
      </c>
      <c r="J1896" s="1" cm="1">
        <f t="array" ref="J1896">SUMPRODUCT(([1]OUT_FinalEnergyCons!$B$4:$B$10000="Var_cap")*1, (ISNUMBER(SEARCH("SCOM-SHWODBR",[1]OUT_FinalEnergyCons!$A$4:$A$10000)))*1,[1]OUT_FinalEnergyCons!H$4:H$10000)</f>
        <v>0.60721384354765806</v>
      </c>
      <c r="K1896" s="1" cm="1">
        <f t="array" ref="K1896">SUMPRODUCT(([1]OUT_FinalEnergyCons!$B$4:$B$10000="Var_cap")*1, (ISNUMBER(SEARCH("SCOM-SHWODBR",[1]OUT_FinalEnergyCons!$A$4:$A$10000)))*1,[1]OUT_FinalEnergyCons!I$4:I$10000)</f>
        <v>0.65282827455601811</v>
      </c>
      <c r="L1896" s="1" cm="1">
        <f t="array" ref="L1896">SUMPRODUCT(([1]OUT_FinalEnergyCons!$B$4:$B$10000="Var_cap")*1, (ISNUMBER(SEARCH("SCOM-SHWODBR",[1]OUT_FinalEnergyCons!$A$4:$A$10000)))*1,[1]OUT_FinalEnergyCons!J$4:J$10000)</f>
        <v>1.2557266738602408</v>
      </c>
      <c r="M1896" s="1" cm="1">
        <f t="array" ref="M1896">SUMPRODUCT(([1]OUT_FinalEnergyCons!$B$4:$B$10000="Var_cap")*1, (ISNUMBER(SEARCH("SCOM-SHWODBR",[1]OUT_FinalEnergyCons!$A$4:$A$10000)))*1,[1]OUT_FinalEnergyCons!K$4:K$10000)</f>
        <v>0.62265313057980598</v>
      </c>
      <c r="N1896" s="1" cm="1">
        <f t="array" ref="N1896">SUMPRODUCT(([1]OUT_FinalEnergyCons!$B$4:$B$10000="Var_cap")*1, (ISNUMBER(SEARCH("SCOM-SHWODBR",[1]OUT_FinalEnergyCons!$A$4:$A$10000)))*1,[1]OUT_FinalEnergyCons!L$4:L$10000)</f>
        <v>0.32312078026767904</v>
      </c>
      <c r="O1896" s="1" cm="1">
        <f t="array" ref="O1896">SUMPRODUCT(([1]OUT_FinalEnergyCons!$B$4:$B$10000="Var_cap")*1, (ISNUMBER(SEARCH("SCOM-SHWODBR",[1]OUT_FinalEnergyCons!$A$4:$A$10000)))*1,[1]OUT_FinalEnergyCons!M$4:M$10000)</f>
        <v>0.18627389062101793</v>
      </c>
      <c r="P1896" s="1" cm="1">
        <f t="array" ref="P1896">SUMPRODUCT(([1]OUT_FinalEnergyCons!$B$4:$B$10000="Var_cap")*1, (ISNUMBER(SEARCH("SCOM-SHWODBR",[1]OUT_FinalEnergyCons!$A$4:$A$10000)))*1,[1]OUT_FinalEnergyCons!N$4:N$10000)</f>
        <v>6.1336351850492202E-2</v>
      </c>
      <c r="Q1896" s="1" cm="1">
        <f t="array" ref="Q1896">SUMPRODUCT(([1]OUT_FinalEnergyCons!$B$4:$B$10000="Var_cap")*1, (ISNUMBER(SEARCH("SCOM-SHWODBR",[1]OUT_FinalEnergyCons!$A$4:$A$10000)))*1,[1]OUT_FinalEnergyCons!O$4:O$10000)</f>
        <v>9.4823456503916534E-2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0.15051726050994929</v>
      </c>
      <c r="G1897" s="1">
        <f t="shared" ref="G1897:O1897" si="2142">G1898</f>
        <v>0.17394394527190193</v>
      </c>
      <c r="H1897" s="1">
        <f t="shared" si="2142"/>
        <v>0.1739352574076837</v>
      </c>
      <c r="I1897" s="1">
        <f t="shared" si="2142"/>
        <v>0.17393844776295603</v>
      </c>
      <c r="J1897" s="1">
        <f t="shared" si="2142"/>
        <v>0.17289921674599096</v>
      </c>
      <c r="K1897" s="1">
        <f t="shared" si="2142"/>
        <v>0.18346144215096316</v>
      </c>
      <c r="L1897" s="1">
        <f t="shared" si="2142"/>
        <v>0.18356903412460415</v>
      </c>
      <c r="M1897" s="1">
        <f t="shared" si="2142"/>
        <v>0.26066780606761747</v>
      </c>
      <c r="N1897" s="1">
        <f t="shared" si="2142"/>
        <v>0.20868945906714656</v>
      </c>
      <c r="O1897" s="1">
        <f t="shared" si="2142"/>
        <v>0.199238632397436</v>
      </c>
      <c r="P1897" s="1">
        <f>P1898</f>
        <v>0.23541499628838175</v>
      </c>
      <c r="Q1897" s="1">
        <f>Q1898</f>
        <v>0.27182247983722818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0.15051726050994929</v>
      </c>
      <c r="G1898" s="1" cm="1">
        <f t="array" ref="G1898">SUMPRODUCT(([1]OUT_FinalEnergyCons!$B$4:$B$10000="Var_cap")*1,(ISNUMBER(SEARCH("SCOM-SHPLTBR",[1]OUT_FinalEnergyCons!$A$4:$A$10000)))*1,[1]OUT_FinalEnergyCons!E$4:E$10000)</f>
        <v>0.17394394527190193</v>
      </c>
      <c r="H1898" s="1" cm="1">
        <f t="array" ref="H1898">SUMPRODUCT(([1]OUT_FinalEnergyCons!$B$4:$B$10000="Var_cap")*1,(ISNUMBER(SEARCH("SCOM-SHPLTBR",[1]OUT_FinalEnergyCons!$A$4:$A$10000)))*1,[1]OUT_FinalEnergyCons!F$4:F$10000)</f>
        <v>0.1739352574076837</v>
      </c>
      <c r="I1898" s="1" cm="1">
        <f t="array" ref="I1898">SUMPRODUCT(([1]OUT_FinalEnergyCons!$B$4:$B$10000="Var_cap")*1,(ISNUMBER(SEARCH("SCOM-SHPLTBR",[1]OUT_FinalEnergyCons!$A$4:$A$10000)))*1,[1]OUT_FinalEnergyCons!G$4:G$10000)</f>
        <v>0.17393844776295603</v>
      </c>
      <c r="J1898" s="1" cm="1">
        <f t="array" ref="J1898">SUMPRODUCT(([1]OUT_FinalEnergyCons!$B$4:$B$10000="Var_cap")*1,(ISNUMBER(SEARCH("SCOM-SHPLTBR",[1]OUT_FinalEnergyCons!$A$4:$A$10000)))*1,[1]OUT_FinalEnergyCons!H$4:H$10000)</f>
        <v>0.17289921674599096</v>
      </c>
      <c r="K1898" s="1" cm="1">
        <f t="array" ref="K1898">SUMPRODUCT(([1]OUT_FinalEnergyCons!$B$4:$B$10000="Var_cap")*1,(ISNUMBER(SEARCH("SCOM-SHPLTBR",[1]OUT_FinalEnergyCons!$A$4:$A$10000)))*1,[1]OUT_FinalEnergyCons!I$4:I$10000)</f>
        <v>0.18346144215096316</v>
      </c>
      <c r="L1898" s="1" cm="1">
        <f t="array" ref="L1898">SUMPRODUCT(([1]OUT_FinalEnergyCons!$B$4:$B$10000="Var_cap")*1,(ISNUMBER(SEARCH("SCOM-SHPLTBR",[1]OUT_FinalEnergyCons!$A$4:$A$10000)))*1,[1]OUT_FinalEnergyCons!J$4:J$10000)</f>
        <v>0.18356903412460415</v>
      </c>
      <c r="M1898" s="1" cm="1">
        <f t="array" ref="M1898">SUMPRODUCT(([1]OUT_FinalEnergyCons!$B$4:$B$10000="Var_cap")*1,(ISNUMBER(SEARCH("SCOM-SHPLTBR",[1]OUT_FinalEnergyCons!$A$4:$A$10000)))*1,[1]OUT_FinalEnergyCons!K$4:K$10000)</f>
        <v>0.26066780606761747</v>
      </c>
      <c r="N1898" s="1" cm="1">
        <f t="array" ref="N1898">SUMPRODUCT(([1]OUT_FinalEnergyCons!$B$4:$B$10000="Var_cap")*1,(ISNUMBER(SEARCH("SCOM-SHPLTBR",[1]OUT_FinalEnergyCons!$A$4:$A$10000)))*1,[1]OUT_FinalEnergyCons!L$4:L$10000)</f>
        <v>0.20868945906714656</v>
      </c>
      <c r="O1898" s="1" cm="1">
        <f t="array" ref="O1898">SUMPRODUCT(([1]OUT_FinalEnergyCons!$B$4:$B$10000="Var_cap")*1,(ISNUMBER(SEARCH("SCOM-SHPLTBR",[1]OUT_FinalEnergyCons!$A$4:$A$10000)))*1,[1]OUT_FinalEnergyCons!M$4:M$10000)</f>
        <v>0.199238632397436</v>
      </c>
      <c r="P1898" s="1" cm="1">
        <f t="array" ref="P1898">SUMPRODUCT(([1]OUT_FinalEnergyCons!$B$4:$B$10000="Var_cap")*1,(ISNUMBER(SEARCH("SCOM-SHPLTBR",[1]OUT_FinalEnergyCons!$A$4:$A$10000)))*1,[1]OUT_FinalEnergyCons!N$4:N$10000)</f>
        <v>0.23541499628838175</v>
      </c>
      <c r="Q1898" s="1" cm="1">
        <f t="array" ref="Q1898">SUMPRODUCT(([1]OUT_FinalEnergyCons!$B$4:$B$10000="Var_cap")*1,(ISNUMBER(SEARCH("SCOM-SHPLTBR",[1]OUT_FinalEnergyCons!$A$4:$A$10000)))*1,[1]OUT_FinalEnergyCons!O$4:O$10000)</f>
        <v>0.27182247983722818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9.1152148657093313E-2</v>
      </c>
      <c r="G1899" s="1">
        <f t="shared" ref="G1899:O1899" si="2145">G1900</f>
        <v>0.10008992987476181</v>
      </c>
      <c r="H1899" s="1">
        <f t="shared" si="2145"/>
        <v>0.10013157921778001</v>
      </c>
      <c r="I1899" s="1">
        <f t="shared" si="2145"/>
        <v>0.10018385920557597</v>
      </c>
      <c r="J1899" s="1">
        <f t="shared" si="2145"/>
        <v>0.52564291855063805</v>
      </c>
      <c r="K1899" s="1">
        <f t="shared" si="2145"/>
        <v>0.83536114382347704</v>
      </c>
      <c r="L1899" s="1">
        <f t="shared" si="2145"/>
        <v>1.0052037775365099</v>
      </c>
      <c r="M1899" s="1">
        <f t="shared" si="2145"/>
        <v>1.0052045993548999</v>
      </c>
      <c r="N1899" s="1">
        <f t="shared" si="2145"/>
        <v>1.0052048965924301</v>
      </c>
      <c r="O1899" s="1">
        <f t="shared" si="2145"/>
        <v>1.0052065918380799</v>
      </c>
      <c r="P1899" s="1">
        <f>P1900</f>
        <v>1.0052085162104401</v>
      </c>
      <c r="Q1899" s="1">
        <f>Q1900</f>
        <v>1.0052133849773901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9.1152148657093313E-2</v>
      </c>
      <c r="G1900" s="1" cm="1">
        <f t="array" ref="G1900">SUMPRODUCT(([1]OUT_FinalEnergyCons!$B$4:$B$10000="Var_cap")*1, (ISNUMBER(SEARCH("SCOM-SHSOLBR",[1]OUT_FinalEnergyCons!$A$4:$A$10000)))*1,[1]OUT_FinalEnergyCons!E$4:E$10000)</f>
        <v>0.10008992987476181</v>
      </c>
      <c r="H1900" s="1" cm="1">
        <f t="array" ref="H1900">SUMPRODUCT(([1]OUT_FinalEnergyCons!$B$4:$B$10000="Var_cap")*1, (ISNUMBER(SEARCH("SCOM-SHSOLBR",[1]OUT_FinalEnergyCons!$A$4:$A$10000)))*1,[1]OUT_FinalEnergyCons!F$4:F$10000)</f>
        <v>0.10013157921778001</v>
      </c>
      <c r="I1900" s="1" cm="1">
        <f t="array" ref="I1900">SUMPRODUCT(([1]OUT_FinalEnergyCons!$B$4:$B$10000="Var_cap")*1, (ISNUMBER(SEARCH("SCOM-SHSOLBR",[1]OUT_FinalEnergyCons!$A$4:$A$10000)))*1,[1]OUT_FinalEnergyCons!G$4:G$10000)</f>
        <v>0.10018385920557597</v>
      </c>
      <c r="J1900" s="1" cm="1">
        <f t="array" ref="J1900">SUMPRODUCT(([1]OUT_FinalEnergyCons!$B$4:$B$10000="Var_cap")*1, (ISNUMBER(SEARCH("SCOM-SHSOLBR",[1]OUT_FinalEnergyCons!$A$4:$A$10000)))*1,[1]OUT_FinalEnergyCons!H$4:H$10000)</f>
        <v>0.52564291855063805</v>
      </c>
      <c r="K1900" s="1" cm="1">
        <f t="array" ref="K1900">SUMPRODUCT(([1]OUT_FinalEnergyCons!$B$4:$B$10000="Var_cap")*1, (ISNUMBER(SEARCH("SCOM-SHSOLBR",[1]OUT_FinalEnergyCons!$A$4:$A$10000)))*1,[1]OUT_FinalEnergyCons!I$4:I$10000)</f>
        <v>0.83536114382347704</v>
      </c>
      <c r="L1900" s="1" cm="1">
        <f t="array" ref="L1900">SUMPRODUCT(([1]OUT_FinalEnergyCons!$B$4:$B$10000="Var_cap")*1, (ISNUMBER(SEARCH("SCOM-SHSOLBR",[1]OUT_FinalEnergyCons!$A$4:$A$10000)))*1,[1]OUT_FinalEnergyCons!J$4:J$10000)</f>
        <v>1.0052037775365099</v>
      </c>
      <c r="M1900" s="1" cm="1">
        <f t="array" ref="M1900">SUMPRODUCT(([1]OUT_FinalEnergyCons!$B$4:$B$10000="Var_cap")*1, (ISNUMBER(SEARCH("SCOM-SHSOLBR",[1]OUT_FinalEnergyCons!$A$4:$A$10000)))*1,[1]OUT_FinalEnergyCons!K$4:K$10000)</f>
        <v>1.0052045993548999</v>
      </c>
      <c r="N1900" s="1" cm="1">
        <f t="array" ref="N1900">SUMPRODUCT(([1]OUT_FinalEnergyCons!$B$4:$B$10000="Var_cap")*1, (ISNUMBER(SEARCH("SCOM-SHSOLBR",[1]OUT_FinalEnergyCons!$A$4:$A$10000)))*1,[1]OUT_FinalEnergyCons!L$4:L$10000)</f>
        <v>1.0052048965924301</v>
      </c>
      <c r="O1900" s="1" cm="1">
        <f t="array" ref="O1900">SUMPRODUCT(([1]OUT_FinalEnergyCons!$B$4:$B$10000="Var_cap")*1, (ISNUMBER(SEARCH("SCOM-SHSOLBR",[1]OUT_FinalEnergyCons!$A$4:$A$10000)))*1,[1]OUT_FinalEnergyCons!M$4:M$10000)</f>
        <v>1.0052065918380799</v>
      </c>
      <c r="P1900" s="1" cm="1">
        <f t="array" ref="P1900">SUMPRODUCT(([1]OUT_FinalEnergyCons!$B$4:$B$10000="Var_cap")*1, (ISNUMBER(SEARCH("SCOM-SHSOLBR",[1]OUT_FinalEnergyCons!$A$4:$A$10000)))*1,[1]OUT_FinalEnergyCons!N$4:N$10000)</f>
        <v>1.0052085162104401</v>
      </c>
      <c r="Q1900" s="1" cm="1">
        <f t="array" ref="Q1900">SUMPRODUCT(([1]OUT_FinalEnergyCons!$B$4:$B$10000="Var_cap")*1, (ISNUMBER(SEARCH("SCOM-SHSOLBR",[1]OUT_FinalEnergyCons!$A$4:$A$10000)))*1,[1]OUT_FinalEnergyCons!O$4:O$10000)</f>
        <v>1.0052133849773901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3.1619046915432103E-2</v>
      </c>
      <c r="J1901" s="1">
        <f t="shared" si="2148"/>
        <v>3.4247647878316412E-2</v>
      </c>
      <c r="K1901" s="1">
        <f t="shared" si="2148"/>
        <v>4.5462594540425554E-2</v>
      </c>
      <c r="L1901" s="1">
        <f t="shared" si="2148"/>
        <v>1.8267624964916549E-2</v>
      </c>
      <c r="M1901" s="1">
        <f t="shared" si="2148"/>
        <v>2.5659036673839848E-2</v>
      </c>
      <c r="N1901" s="1">
        <f t="shared" si="2148"/>
        <v>0.14521158011584606</v>
      </c>
      <c r="O1901" s="1">
        <f t="shared" si="2148"/>
        <v>0.15474281801549639</v>
      </c>
      <c r="P1901" s="1">
        <f>P1902</f>
        <v>0.159159883362642</v>
      </c>
      <c r="Q1901" s="1">
        <f>Q1902</f>
        <v>0.14809241758594432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3.1619046915432103E-2</v>
      </c>
      <c r="J1902" s="1" cm="1">
        <f t="array" ref="J1902">SUMPRODUCT(([1]OUT_FinalEnergyCons!$B$4:$B$10000="Var_cap")*1, (ISNUMBER(SEARCH("SCOM-SHH2BR",[1]OUT_FinalEnergyCons!$A$4:$A$10000)))*1,[1]OUT_FinalEnergyCons!H$4:H$10000)</f>
        <v>3.4247647878316412E-2</v>
      </c>
      <c r="K1902" s="1" cm="1">
        <f t="array" ref="K1902">SUMPRODUCT(([1]OUT_FinalEnergyCons!$B$4:$B$10000="Var_cap")*1, (ISNUMBER(SEARCH("SCOM-SHH2BR",[1]OUT_FinalEnergyCons!$A$4:$A$10000)))*1,[1]OUT_FinalEnergyCons!I$4:I$10000)</f>
        <v>4.5462594540425554E-2</v>
      </c>
      <c r="L1902" s="1" cm="1">
        <f t="array" ref="L1902">SUMPRODUCT(([1]OUT_FinalEnergyCons!$B$4:$B$10000="Var_cap")*1, (ISNUMBER(SEARCH("SCOM-SHH2BR",[1]OUT_FinalEnergyCons!$A$4:$A$10000)))*1,[1]OUT_FinalEnergyCons!J$4:J$10000)</f>
        <v>1.8267624964916549E-2</v>
      </c>
      <c r="M1902" s="1" cm="1">
        <f t="array" ref="M1902">SUMPRODUCT(([1]OUT_FinalEnergyCons!$B$4:$B$10000="Var_cap")*1, (ISNUMBER(SEARCH("SCOM-SHH2BR",[1]OUT_FinalEnergyCons!$A$4:$A$10000)))*1,[1]OUT_FinalEnergyCons!K$4:K$10000)</f>
        <v>2.5659036673839848E-2</v>
      </c>
      <c r="N1902" s="1" cm="1">
        <f t="array" ref="N1902">SUMPRODUCT(([1]OUT_FinalEnergyCons!$B$4:$B$10000="Var_cap")*1, (ISNUMBER(SEARCH("SCOM-SHH2BR",[1]OUT_FinalEnergyCons!$A$4:$A$10000)))*1,[1]OUT_FinalEnergyCons!L$4:L$10000)</f>
        <v>0.14521158011584606</v>
      </c>
      <c r="O1902" s="1" cm="1">
        <f t="array" ref="O1902">SUMPRODUCT(([1]OUT_FinalEnergyCons!$B$4:$B$10000="Var_cap")*1, (ISNUMBER(SEARCH("SCOM-SHH2BR",[1]OUT_FinalEnergyCons!$A$4:$A$10000)))*1,[1]OUT_FinalEnergyCons!M$4:M$10000)</f>
        <v>0.15474281801549639</v>
      </c>
      <c r="P1902" s="1" cm="1">
        <f t="array" ref="P1902">SUMPRODUCT(([1]OUT_FinalEnergyCons!$B$4:$B$10000="Var_cap")*1, (ISNUMBER(SEARCH("SCOM-SHH2BR",[1]OUT_FinalEnergyCons!$A$4:$A$10000)))*1,[1]OUT_FinalEnergyCons!N$4:N$10000)</f>
        <v>0.159159883362642</v>
      </c>
      <c r="Q1902" s="1" cm="1">
        <f t="array" ref="Q1902">SUMPRODUCT(([1]OUT_FinalEnergyCons!$B$4:$B$10000="Var_cap")*1, (ISNUMBER(SEARCH("SCOM-SHH2BR",[1]OUT_FinalEnergyCons!$A$4:$A$10000)))*1,[1]OUT_FinalEnergyCons!O$4:O$10000)</f>
        <v>0.14809241758594432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4.6739737000959511</v>
      </c>
      <c r="G1903" s="3">
        <f t="shared" ref="G1903:K1903" si="2150">SUM(G1904:G1953)</f>
        <v>4.7832586063513123</v>
      </c>
      <c r="H1903" s="3">
        <f t="shared" si="2150"/>
        <v>4.9797380162723535</v>
      </c>
      <c r="I1903" s="3">
        <f t="shared" si="2150"/>
        <v>5.2130912228350939</v>
      </c>
      <c r="J1903" s="3">
        <f t="shared" si="2150"/>
        <v>5.3806156731354333</v>
      </c>
      <c r="K1903" s="3">
        <f t="shared" si="2150"/>
        <v>5.5479817161658787</v>
      </c>
      <c r="L1903" s="3">
        <f t="shared" ref="L1903:O1903" si="2151">SUM(L1904:L1953)</f>
        <v>5.6519049957744718</v>
      </c>
      <c r="M1903" s="3">
        <f t="shared" si="2151"/>
        <v>5.7564485715413785</v>
      </c>
      <c r="N1903" s="3">
        <f t="shared" si="2151"/>
        <v>6.0529791414494012</v>
      </c>
      <c r="O1903" s="3">
        <f t="shared" si="2151"/>
        <v>6.1874794753721609</v>
      </c>
      <c r="P1903" s="3">
        <f>SUM(P1904:P1953)</f>
        <v>6.3331362892882783</v>
      </c>
      <c r="Q1903" s="3">
        <f>SUM(Q1904:Q1953)</f>
        <v>6.5002825260423789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4.203757982724364E-2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3.6272367323427583E-2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2.7150705516120505E-2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1.400312958759622E-2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1.6338652839923088E-3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2.8167737078353249E-3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1.8140445395242216E-3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0.16535128874986491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0.30224466184586152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0.3519388792787333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0.36173388299099246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0.36858296703273941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0.36242440002849008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0.36596096423249863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0.36454924248323445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0.36349816070072277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7.4367214856606153E-3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1.2902842791213138E-2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1.3183303863916241E-2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0.30062136165695635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1.4644116813405883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1.7887607625260247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1.9113989579946604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1.8949324125904017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1.8881171627694575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1.8864814798587821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1.8821814452206787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1.882898866129276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4.3967409531311986E-3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9.9529880960573473E-3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0.27205155025481348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0.23942772439370857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0.27453835367333129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0.57786413471524523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0.53912005462996726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0.96844263684444476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1.0556939210768375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1.3149391992823292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2.2728055733777821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1.928905794132356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1.5407640967397242E-2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9.8320057393604651E-2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0.10694632524573885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0.95453071971482473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1.5914770302449182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1.8984261806068286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1.9738966464721295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2.1591900939208712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2.3268563079126414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2.186343401965277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1.3970081157910834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1.9259016761539143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2.5932476056739102E-5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4.4026101462635281E-4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6.0330931026119315E-4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8.5990563229597003E-4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1.0242990303952247E-3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6.3987897232206019E-4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6.0382087360045047E-4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2.4964838516634212E-4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1.7904954010327411E-3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3.104610532531157E-3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3.7360618225305365E-3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4.5880442746402076E-3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4.8859811391360076E-3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7.6022239713746101E-3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7.4922182394314965E-3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2.2482284500696684E-2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1.5212743361595256E-2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8.5798145812890896E-3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1.2540184770588963E-3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6.5098161124964662E-4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4.0170022169185712E-3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4.1735796917224148E-3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3.4455732252660111E-3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1.7946908394214764E-3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4.0687204216322452E-3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1.2812987631494289E-2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8.0227109625720314E-2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0.19645918395458828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0.57856191350930242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0.44995656983125032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0.46907973414411824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0.17216985066393359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0.11530062835243107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6.3149458682749005E-3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5.7944797626944145E-3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3.5510143876925585E-3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7.2627006570058347E-3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1.3005046582738929E-2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1.3361079241912398E-2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1.758342733213002E-2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9.2868141640129655E-3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4.4711897197412479E-3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1.8085121218631729E-3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8.9136747328318955E-4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0.11474638132122843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0.24315550997546539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0.23336746662013197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0.22539281580139944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1.5083422967932859E-6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4.6621450168040892E-4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6.0284902629404358E-4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1.1328099960611752E-3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1.2177446238144361E-3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7.4454826264055409E-4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3.8357881667762956E-3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3.0848168909340607E-3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6.521504437671603E-3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3.9619725454394066E-4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1.8776184617915002E-4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1.8048558076485659E-4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2.1895290895293407E-4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3.9540827174004738E-4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0.22580381604993319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0.18477203963397335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0.10872189646414074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9.2919359808982787E-3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7.6691310915129561E-3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5.2000630194234303E-3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3.4298317634861317E-4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3.0266240384225975E-4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1.9626193616083867E-4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2.81237329359308E-2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6.5832138353070405E-2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5.8539415567776691E-2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0.30611240354241381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0.24715923343010587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0.2275568162828116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4.8523213140725087E-2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3.1471645387059315E-2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4.2376660142393068E-4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3.7369833789376722E-4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2.3372190105229153E-4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2.5904327424632729E-4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1.9459167108785158E-3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2.9291326506227684E-3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7.4814691013417034E-2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6.1577081967935404E-2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3.6062034107678165E-2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0.15230616167790728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0.13204285825890388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0.14082111391141142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0.17582440459777968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0.16936455550406684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0.16311757256536574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2.48839063935298E-5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3.3685056672790606E-5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6.4885794570810013E-7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1.9612898655699E-6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2.7189237826113702E-6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2.4124917951759222E-6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2.2871356520199411E-6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2.2609337842224579E-6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2.0947086062699258E-6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2.4601593743146211E-6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3.201811997187859E-6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6.3206831585022537E-6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1.6126272311029751E-5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2.0349563767338217E-5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5.0817691019318919E-6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5.3471123409168288E-6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5.2891157942927704E-6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5.2873479662215236E-6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5.208064889776615E-6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5.1590944420845282E-6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5.2023720476280778E-6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5.503864823922833E-6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6.5614377613791375E-6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5.3646455146068683E-5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1.1591277825322926E-4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1.1402859092156271E-4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8.3106874641525872E-6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6.3083900812871479E-6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5.4917839119420254E-6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5.6369137536074772E-6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5.7729399956967055E-6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5.7912913553806422E-6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5.8335907717830879E-6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6.0820060109041136E-6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7.0913026478450705E-6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1.1752383466004E-5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1.6210969321313857E-5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4.5729336728636899E-6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5.2903791832529704E-6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5.2498965047604572E-6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5.3292081726296285E-6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5.3254966763585146E-6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5.3042952165852242E-6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5.3016637581761257E-6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5.6068626859886938E-6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6.5670872065168364E-6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6.5792937343498434E-2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5.7062973500328261E-2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4.3584837485799943E-2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2.1947260401708319E-2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5.6688895694685078E-3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6.690992211304406E-3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5.6355089550371466E-3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5.2174726489264359E-3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8.6474617838568351E-4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2.5576842653887174E-4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1.7226995619249796E-2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5.1891523191265096E-2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0.14126095133246561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0.12065163726176037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6.7511066441097084E-2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9.3650057319009661E-3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1.4248761143133929E-2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0.19554697694403395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0.18620796106970966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0.1501816728457287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4.8971930902773034E-2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2.1584624939180138E-4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8.319838492581777E-3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1.4337396420996398E-2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1.394068388996144E-2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1.1975554280431008E-2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2.4530444698461214E-3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1.6695208590534945E-4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2.4924505393871552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2.15887937664397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1.5315174973454828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0.83142989241833365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3.654182905068934E-2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6.3571165356419421E-2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0.12065780956765008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0.10035640925216253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4.4831107512935467E-2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6.1256386324285671E-3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0.21743079327755976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0.2437077521519399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0.33279009781535268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0.27138840044983104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6.8436353396110386E-2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9.3913737360837458E-3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0.18201250781969569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0.20393524900843751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0.38283716229306697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0.32321080268556762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0.12340913646624262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1.8323537618705969E-2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0.15707569029932708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0.17940358449397908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0.31660363393504665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0.26546994881733255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9.7011468843603565E-2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1.4273435315207653E-2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3.1976007217003003E-5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7.2135569611718998E-5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2.8865571614078602E-4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2.2011576791940301E-4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1.1320300342259E-4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2.1677402515622601E-5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5.7395124844464202E-5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1.95969828507657E-4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1.4868600967765899E-4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7.4154176397423898E-5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2.15990499204141E-5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5.7271324850029303E-5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1.38906027906839E-4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1.0219928272828299E-4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4.68650009997076E-5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2.7076674621687299E-5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7.5818005374719805E-5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2.6794629150311502E-4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2.0423209965132099E-4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1.02396289985106E-4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1.587936396259601E-6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2.033194139256252E-4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3.3174365922950878E-4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9.6756793069827898E-4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7.032315210942344E-4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3.4487054357339262E-4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2.5979430418324883E-4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9.6758523555183301E-2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0.24080350804162956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0.20505471251290913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0.1190859811767206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1.515367785775136E-2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1.8563608606003668E-3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3.9724581863368564E-3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4.0142830112865815E-3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3.3387537890028711E-3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9.3914255522933149E-4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8.5660153603781648E-5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3.7729022108597063E-3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9.1449404441268974E-3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9.0251623435120016E-3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7.7082892763798401E-3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1.9384541414486655E-3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1.0014862426633946E-4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1.0586105233845933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0.91828336897695206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0.70636456569617345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0.3531784554006151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4.4464382371038852E-4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5.867370383870996E-3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5.7284000107534951E-3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4.772494957472115E-3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1.6901739363799474E-3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1.1607683266562604E-4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6.4569578128789953E-2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6.8626321786748032E-2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6.8121121399109988E-2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5.1769306297440795E-2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1.9618745582231163E-3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6.4215493648223896E-5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0.1832414475010152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0.19507219020497202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0.19311876841543354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0.15011869413554971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5.7395293128567788E-3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4.0709767171593172E-5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7.1262317668822378E-2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7.9364291460561162E-2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7.8266408854492736E-2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6.1162556605386185E-2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3.4435697782256038E-3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3.1518347411875362E-5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2.7512161278658699E-5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5.6846717861747501E-5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2.8884372822296202E-4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2.2286206714772599E-4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1.18466090040162E-4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1.93378260994984E-5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4.6260030616828802E-5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1.6039213577600299E-4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1.21323437039697E-4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6.08252457660004E-5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1.91025852469318E-5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4.54349226904588E-5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1.1170600384385999E-4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8.1772235888231504E-5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3.7783391999316403E-5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1.66319139737989E-5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3.8999953750442498E-5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9.4215139966618297E-5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6.8765664455500695E-5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3.1618119600665398E-5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2.5627236882004172E-4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1.6949340526185017E-4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2.5747373585407318E-4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8.6441387184293017E-6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8.957094181601729E-7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-2.8845134402909936E-7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2.6901903172916186E-3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2.8323423432491811E-3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2.8069930596662128E-3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-1.8781730142837516E-6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-1.2965013198506858E-6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-5.3454679188577998E-7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1.6429838350646067E-4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1.8907630783431874E-4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1.115832330097409E-5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9.7951419290342028E-7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-5.154375221485299E-7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2.5387433528293564E-3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2.4507580783545684E-3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-1.5906910499398092E-6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-1.3474521523224319E-6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-5.643489229430408E-7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5.7259216778944246</v>
      </c>
      <c r="G1954" s="3">
        <f t="shared" ref="G1954:K1954" si="2155">SUM(G1955:G1977)</f>
        <v>5.685069451474992</v>
      </c>
      <c r="H1954" s="3">
        <f t="shared" si="2155"/>
        <v>5.8443421781146991</v>
      </c>
      <c r="I1954" s="3">
        <f t="shared" si="2155"/>
        <v>6.5761039149725349</v>
      </c>
      <c r="J1954" s="3">
        <f t="shared" si="2155"/>
        <v>6.8468753806364804</v>
      </c>
      <c r="K1954" s="3">
        <f t="shared" si="2155"/>
        <v>7.2471237514082851</v>
      </c>
      <c r="L1954" s="3">
        <f t="shared" ref="L1954:O1954" si="2156">SUM(L1955:L1977)</f>
        <v>7.4726113151328644</v>
      </c>
      <c r="M1954" s="3">
        <f t="shared" si="2156"/>
        <v>7.7129760020338471</v>
      </c>
      <c r="N1954" s="3">
        <f t="shared" si="2156"/>
        <v>7.9956386690917016</v>
      </c>
      <c r="O1954" s="3">
        <f t="shared" si="2156"/>
        <v>8.2327728166711029</v>
      </c>
      <c r="P1954" s="3">
        <f>SUM(P1955:P1977)</f>
        <v>8.4605644938961948</v>
      </c>
      <c r="Q1954" s="3">
        <f>SUM(Q1955:Q1977)</f>
        <v>8.6792460911395839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3.7771482816946991E-2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6.2485389293984457E-2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1.1982430909591886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2.5418453372925396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2.6281361793536102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2.8507655558213543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2.9225764972974821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3.0046516973856763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3.1590611272482909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3.2527312091927394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3.3314152454216681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3.3618252563832267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7.9043348169630673E-3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2.2990907673123975E-2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0.43230634787548528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0.74959539255572727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0.78742860184807006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0.81985239780799224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0.84913984764852413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0.8799835590836701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0.90268684969148982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0.93206315997984746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0.95721273590779998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0.9968620404459908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3.446699172654033E-2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5.6787442886298507E-2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1.8902049172807245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3.2773245861061415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3.4262338140720217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3.571541336853115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3.6964691859516652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3.8224088962644731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3.9285723838286017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4.0412839938195066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4.1644380849842824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4.308605202088434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1.9697288682892274E-3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3.3817090292385162E-3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1.8458346314580089E-3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3.2877363957000277E-3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3.50204083710654E-3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3.7672353196403379E-3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5.6992468229389529E-3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4.8136774185124605E-3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6.1894964929143587E-3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6.9885793662008309E-3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1.1404063496937192E-2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2.21965581312745E-4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1.8849797342731397E-4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1.7651914755216597E-4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1.7462603292235296E-4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1.7743901710462701E-4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1.4501629066472098E-4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1.52082020410566E-4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1.5717807114682566E-4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1.6537505069940799E-4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1.22792744028138E-4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1.089327194485863E-4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9.5865969099538496E-5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8.4965667887404789E-5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1.173239372378081E-4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1.0008305664784169E-4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1.125283580655456E-4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1.2456886763593681E-4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1.38568121384204E-4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2.83227721434447E-4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2.5300099144865508E-4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1.9736185717090301E-4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1.9644203781306799E-4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2.0963056274117089E-4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2.5953155749400839E-4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2.3571696701656799E-4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2.2075936533468138E-4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2.1690432865593571E-4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4.6298406003497001E-6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7.3419121274337999E-6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2.8681224255262203E-5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0.38037096058931003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7.1227122158500208E-4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-1.1658041572799567E-4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-2.66099968824207E-4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-2.5278232680636491E-4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-2.1672299020983999E-4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-2.2138278506792002E-4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6.10473693348839E-4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3.2813582491926702E-4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1.5350983353552302E-4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0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1.2701177201588402E-3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8.3705525256543695E-4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9.6061334449745002E-4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1.5585187024102988E-4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1.444802306633524E-4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3.4544357241804172E-5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4.5677695938906595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2.2836762726990041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0.20464377890679242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1.0477400643804429E-3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-1.1967027391165388E-4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-2.2627178355607704E-4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-2.2316770234895197E-4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-1.6327343674314671E-4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-2.0703476816500069E-4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0.18144941572852738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0.21464167352404723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7.2384510165486127E-4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7.9907342643380079E-4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8.5887737402067006E-5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4.5598994866693699E-5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0.8061873823749981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0.97575547971983034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1.4726440217827097E-3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1.9504987426943537E-3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6.4991816724022013E-4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2.37762635281532E-4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1.649312165689214E-4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5.6409528941693595E-3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0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0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7.0580302939871292E-4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7.3832126238518683E-4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1.9317658226326398E-4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8.3573295797518474E-2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1.0664544710441795E-2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1.07844493768202E-2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9.7416954883901323E-5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-1.1964923136820867E-4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-2.5200441301257071E-4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-2.1274474173331773E-4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-1.693579669804033E-4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-1.1526991973379501E-5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4.1467350280153902E-4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2.4800699284511401E-4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1.19462261203372E-4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-1.11354558211757E-4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-1.3990805952347203E-5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9.9612920622161994E-5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1.681535052115176E-4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9.8343628879707292E-4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1.5034026229096399E-3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1.2375206525381645E-3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1.264849290375253E-4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1.3118473373636348E-4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5.5738001488331106E-5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3.7040227303990301E-4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4.4360982966887849E-4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1.5826749781186657E-4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2.8563246735857213</v>
      </c>
      <c r="G1978" s="3">
        <f t="shared" ref="G1978" si="2159">SUM(G1979:G2001)</f>
        <v>2.8752998014387936</v>
      </c>
      <c r="H1978" s="3">
        <f t="shared" ref="H1978" si="2160">SUM(H1979:H2001)</f>
        <v>3.09028294914767</v>
      </c>
      <c r="I1978" s="3">
        <f t="shared" ref="I1978" si="2161">SUM(I1979:I2001)</f>
        <v>3.1753624816335573</v>
      </c>
      <c r="J1978" s="3">
        <f t="shared" ref="J1978" si="2162">SUM(J1979:J2001)</f>
        <v>2.9693681894775441</v>
      </c>
      <c r="K1978" s="3">
        <f t="shared" ref="K1978" si="2163">SUM(K1979:K2001)</f>
        <v>2.928446767516458</v>
      </c>
      <c r="L1978" s="3">
        <f t="shared" ref="L1978:O1978" si="2164">SUM(L1979:L2001)</f>
        <v>2.9408412761123772</v>
      </c>
      <c r="M1978" s="3">
        <f t="shared" si="2164"/>
        <v>2.9408363668222033</v>
      </c>
      <c r="N1978" s="3">
        <f t="shared" si="2164"/>
        <v>3.034502771506653</v>
      </c>
      <c r="O1978" s="3">
        <f t="shared" si="2164"/>
        <v>3.1245336587674708</v>
      </c>
      <c r="P1978" s="3">
        <f>SUM(P1979:P2001)</f>
        <v>3.2109825034542578</v>
      </c>
      <c r="Q1978" s="3">
        <f>SUM(Q1979:Q2001)</f>
        <v>3.2939248723257437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1.5949118206698795E-2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0.65140414314836637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1.6469809038621239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1.4404900680586703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1.407491119705184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1.415765221882791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1.4123143891166923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1.4578009186836884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1.4998956346609025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1.5409380419429353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1.5777204314783808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1.0851907512146257E-2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2.5875804105639742E-2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0.91017073274381388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1.252735982324001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1.2525020748813411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1.2508136604601194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1.2410977301551527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1.2422673158752726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1.2958423281798022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1.3342394254440699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1.3712085833802656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1.4066424405080895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2.3027041598653007E-3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6.5859456455546412E-3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1.3146037978298847E-2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2.5420536706222067E-2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0.23202431036938898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0.26635123132616106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0.2675003488629431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0.26851127107343309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0.27696128615952642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0.28523130008706926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0.29313762536896265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0.30074313318892526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9.56302926990384E-4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1.8520463394682155E-3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8.1949043982326004E-4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1.893332091692025E-3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2.1936337140300399E-3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2.472755780477804E-3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3.7243464503365817E-3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3.3566075783413502E-3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4.6258427937261419E-3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5.1526607520771001E-3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8.2504731434715588E-3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2.3669002569659398E-4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1.2611125901013302E-4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1.3580194399357898E-4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1.8616040823307001E-4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2.0937671801736908E-4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1.7478077199272097E-4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1.8014543113422301E-4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1.7663464123171468E-4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1.7519445204058597E-4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2.5523812292212801E-4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2.5501985244142793E-4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2.5942727206764105E-4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2.3177734592212361E-4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2.3986245777692328E-4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2.6038826304946097E-4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2.4729170655622972E-4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2.6561768156818221E-4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2.4620951349007202E-4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1.9709316815582899E-4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2.2523903357178442E-4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1.2621381555240081E-4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9.515282275990758E-5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9.21572729888016E-5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1.064618702519676E-4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1.1073969268125151E-4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9.8288716987816698E-5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1.284900045614224E-4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3.2789513315498997E-6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5.0509702289186983E-6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1.85000367843723E-5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0.47306539869611197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0.49010516622522793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2.5512750686000011E-5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-3.2981699765229024E-4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-3.2236669906707889E-4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-2.99406506557455E-4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-1.2354203967023E-4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3.0708533611757101E-3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4.9037866623026088E-3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1.2885676852583401E-3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-2.8118478331316999E-4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-2.7414654057444649E-4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-2.1711918488030531E-4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-6.2904745542501398E-5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1.4460325773212001E-3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1.2212775966707215E-2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1.4189114219185027E-2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4.3989939833129698E-5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-7.6387129483387485E-5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-1.0373025042962265E-4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0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0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0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8.2603317783720272E-5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7.6966410965557098E-5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2.3983328500483699E-5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1.3032938847736075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0.3057850560729376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0.37582104589766357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6.1985585344039487E-2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2.95226318340299E-4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0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0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0.98779661499402338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0.73991651447313678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6.9695901279421574E-2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6.0775234935173637E-3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0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6.128358425103651E-5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0.1966437354821968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0.15492623584866336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0.121490533966335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0.14389029279451818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4.1406593609407495E-2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5.9831280388989881E-4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3.757399075898578E-4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1.6558782439316504E-2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0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0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1.7539063726372865E-5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6.4276221717759899E-4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6.9434020247948543E-4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1.9826871893759056E-4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2.9720593920858747E-2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1.4844920934588727E-2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7.7297218564981798E-3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1.105613151496391E-3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-1.7458065017969878E-5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-3.2274977705113708E-4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-3.0315792200900124E-4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-1.50325557232432E-4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9.5654893224028504E-5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1.6822128187912301E-3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3.0973488324441997E-3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7.8930817613488983E-4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0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1.3344048333748202E-2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1.350715616542394E-2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1.84000076816569E-3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8.2608118968825098E-2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8.2160920548263475E-2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3.0039328812709779E-4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2.420710250727856E-4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1.1577504395432139E-4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0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3.0944311711663964E-4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4.4004712807664602E-4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2.0489502046656512E-4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393.39695245843518</v>
      </c>
      <c r="G2002" s="3">
        <f t="shared" ref="G2002:K2002" si="2167">SUM(G2003:G2011)</f>
        <v>399.40026898777086</v>
      </c>
      <c r="H2002" s="3">
        <f t="shared" si="2167"/>
        <v>407.07801475758868</v>
      </c>
      <c r="I2002" s="3">
        <f t="shared" si="2167"/>
        <v>419.87386657503504</v>
      </c>
      <c r="J2002" s="3">
        <f t="shared" si="2167"/>
        <v>443.91359921742247</v>
      </c>
      <c r="K2002" s="3">
        <f t="shared" si="2167"/>
        <v>470.62396260912885</v>
      </c>
      <c r="L2002" s="3">
        <f t="shared" ref="L2002:O2002" si="2168">SUM(L2003:L2011)</f>
        <v>502.0559784825557</v>
      </c>
      <c r="M2002" s="3">
        <f t="shared" si="2168"/>
        <v>536.76598773626677</v>
      </c>
      <c r="N2002" s="3">
        <f t="shared" si="2168"/>
        <v>556.46549639516775</v>
      </c>
      <c r="O2002" s="3">
        <f t="shared" si="2168"/>
        <v>572.9187405164771</v>
      </c>
      <c r="P2002" s="3">
        <f>SUM(P2003:P2011)</f>
        <v>588.77096495198293</v>
      </c>
      <c r="Q2002" s="3">
        <f>SUM(Q2003:Q2011)</f>
        <v>603.987559672354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1.9498113339279177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1.6899192287522102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1.2999795183612077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0.64998441319102107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1.6988509085592893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10.10382021779275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182.32339673011828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215.52460664236233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406.60232415363521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470.58644516902507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502.05410940596937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536.7641155941285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556.46363182106745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572.91688268181088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588.76899638873829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603.98524845060228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6.97705181752469E-3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8.9848199555266437E-3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2.0313413168015194E-3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1.9615677904439278E-3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1.8815988123136338E-3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1.8690765863084171E-3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1.8721421382297324E-3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1.8645741003385581E-3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1.8578346662424191E-3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1.9685632446358662E-3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2.3112217516840059E-3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39.832071039519462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39.824979297543706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30.632539142161324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15.317315128007476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12.434717770523783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14.180809305818862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8.0463617931699041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27.243653210784412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21.809434704248861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1.1461015065930211E-2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228.63585081584208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198.46051242907944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76.33103174029489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76.330953252303942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106.16828033504035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125.2216177315714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98.873089609464529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63.139722933431045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0.23183915273249625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1.09079095887839E-2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7.3422688508174003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7.4013537100383902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21.666671512987577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15.268375497307165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1.3266916636729686E-2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2.677370255022288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2.5693648745776216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2.161277694024661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-1.0718593495591812E-3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-3.3585829171442065E-4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41.637341467533147</v>
      </c>
      <c r="G2012" s="3">
        <f t="shared" ref="G2012" si="2171">SUM(G2013:G2021)</f>
        <v>42.356121483104531</v>
      </c>
      <c r="H2012" s="3">
        <f t="shared" ref="H2012" si="2172">SUM(H2013:H2021)</f>
        <v>43.496515687891325</v>
      </c>
      <c r="I2012" s="3">
        <f t="shared" ref="I2012" si="2173">SUM(I2013:I2021)</f>
        <v>45.397728693113734</v>
      </c>
      <c r="J2012" s="3">
        <f t="shared" ref="J2012" si="2174">SUM(J2013:J2021)</f>
        <v>47.378028499366266</v>
      </c>
      <c r="K2012" s="3">
        <f t="shared" ref="K2012" si="2175">SUM(K2013:K2021)</f>
        <v>49.357978315244644</v>
      </c>
      <c r="L2012" s="3">
        <f t="shared" ref="L2012:O2012" si="2176">SUM(L2013:L2021)</f>
        <v>51.363329823319098</v>
      </c>
      <c r="M2012" s="3">
        <f t="shared" si="2176"/>
        <v>53.368404551279447</v>
      </c>
      <c r="N2012" s="3">
        <f t="shared" si="2176"/>
        <v>55.268042708642348</v>
      </c>
      <c r="O2012" s="3">
        <f t="shared" si="2176"/>
        <v>57.194119813101452</v>
      </c>
      <c r="P2012" s="3">
        <f>SUM(P2013:P2021)</f>
        <v>59.230939825284992</v>
      </c>
      <c r="Q2012" s="3">
        <f>SUM(Q2013:Q2021)</f>
        <v>61.549865234276453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5.1921160303158229E-2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0.30108646732307848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40.098278294341632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29.220206143531566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9.1975016674721921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13.297204750397375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47.249985574123933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53.348336339155694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55.262326226501919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57.188433721278926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59.22518943670692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61.542961559343155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1.3979546787705159E-2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4.5331331827002039E-2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4.6447785669607465E-2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5.7959986843270882E-3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5.8087248175741277E-3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5.8756143262713298E-3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5.8022066738299943E-3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5.737395434456209E-3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5.716482140430734E-3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5.6860918225279397E-3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5.7503885780717289E-3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6.9036749332976755E-3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29.660585888234973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25.706966491335663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3.2040458557925993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3.2041247524315892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11.788854872207313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13.790955057586508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7.2106912127556377E-3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4.8525518672888346E-2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2.0804682544036484E-2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1.6480706249440709E-2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9.1673858551081528E-3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1.4752578830843201E-3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2.3897932597813698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1.8373808092309995E-2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12.796528450479878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38.031449578279577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35.915986003728136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4.0593547076404102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4.0825311823320691E-3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0.12198887525090782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0.12215925278241467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0.12254782931347949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0.12246384625288627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0.12243124054342266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3.9019949025822974E-2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8.773027623873499E-3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1.22382019180743E-3</v>
      </c>
      <c r="G2022" s="3">
        <f t="shared" ref="G2022" si="2180">SUM(G2023,G2027,G2030)</f>
        <v>1.4602751307365169E-3</v>
      </c>
      <c r="H2022" s="3">
        <f t="shared" ref="H2022" si="2181">SUM(H2023,H2027,H2030)</f>
        <v>1.5075584946371056E-3</v>
      </c>
      <c r="I2022" s="3">
        <f t="shared" ref="I2022" si="2182">SUM(I2023,I2027,I2030)</f>
        <v>2.0815781680848557E-2</v>
      </c>
      <c r="J2022" s="3">
        <f t="shared" ref="J2022" si="2183">SUM(J2023,J2027,J2030)</f>
        <v>0.50598546138432077</v>
      </c>
      <c r="K2022" s="3">
        <f t="shared" ref="K2022" si="2184">SUM(K2023,K2027,K2030)</f>
        <v>1.3876446526446717</v>
      </c>
      <c r="L2022" s="3">
        <f t="shared" ref="L2022:O2022" si="2185">SUM(L2023,L2027,L2030)</f>
        <v>2.1480933645573357</v>
      </c>
      <c r="M2022" s="3">
        <f t="shared" si="2185"/>
        <v>3.8301681400091629</v>
      </c>
      <c r="N2022" s="3">
        <f t="shared" si="2185"/>
        <v>3.4283296481881163</v>
      </c>
      <c r="O2022" s="3">
        <f t="shared" si="2185"/>
        <v>3.1986805407351082</v>
      </c>
      <c r="P2022" s="3">
        <f>SUM(P2023,P2027,P2030)</f>
        <v>3.2390165117374252</v>
      </c>
      <c r="Q2022" s="3">
        <f>SUM(Q2023,Q2027,Q2030)</f>
        <v>3.1214703189775612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1.22382019180743E-3</v>
      </c>
      <c r="G2023" s="1" cm="1">
        <f t="array" ref="G2023">SUMPRODUCT(ISNUMBER(SEARCH("SUP_ELCH2*",[1]OUT_SyntheticFuels!$C$4:$C$1000))*1,("Var_cap"=[1]OUT_SyntheticFuels!$B$4:$B$1000)*1,[1]OUT_SyntheticFuels!F$4:F$1000)</f>
        <v>1.4602751307365169E-3</v>
      </c>
      <c r="H2023" s="1" cm="1">
        <f t="array" ref="H2023">SUMPRODUCT(ISNUMBER(SEARCH("SUP_ELCH2*",[1]OUT_SyntheticFuels!$C$4:$C$1000))*1,("Var_cap"=[1]OUT_SyntheticFuels!$B$4:$B$1000)*1,[1]OUT_SyntheticFuels!G$4:G$1000)</f>
        <v>1.5075584946371056E-3</v>
      </c>
      <c r="I2023" s="1" cm="1">
        <f t="array" ref="I2023">SUMPRODUCT(ISNUMBER(SEARCH("SUP_ELCH2*",[1]OUT_SyntheticFuels!$C$4:$C$1000))*1,("Var_cap"=[1]OUT_SyntheticFuels!$B$4:$B$1000)*1,[1]OUT_SyntheticFuels!H$4:H$1000)</f>
        <v>2.0216729597821313E-2</v>
      </c>
      <c r="J2023" s="1" cm="1">
        <f t="array" ref="J2023">SUMPRODUCT(ISNUMBER(SEARCH("SUP_ELCH2*",[1]OUT_SyntheticFuels!$C$4:$C$1000))*1,("Var_cap"=[1]OUT_SyntheticFuels!$B$4:$B$1000)*1,[1]OUT_SyntheticFuels!I$4:I$1000)</f>
        <v>0.50330523017957118</v>
      </c>
      <c r="K2023" s="1" cm="1">
        <f t="array" ref="K2023">SUMPRODUCT(ISNUMBER(SEARCH("SUP_ELCH2*",[1]OUT_SyntheticFuels!$C$4:$C$1000))*1,("Var_cap"=[1]OUT_SyntheticFuels!$B$4:$B$1000)*1,[1]OUT_SyntheticFuels!J$4:J$1000)</f>
        <v>1.3849506327811485</v>
      </c>
      <c r="L2023" s="1" cm="1">
        <f t="array" ref="L2023">SUMPRODUCT(ISNUMBER(SEARCH("SUP_ELCH2*",[1]OUT_SyntheticFuels!$C$4:$C$1000))*1,("Var_cap"=[1]OUT_SyntheticFuels!$B$4:$B$1000)*1,[1]OUT_SyntheticFuels!K$4:K$1000)</f>
        <v>2.1453829375060507</v>
      </c>
      <c r="M2023" s="1" cm="1">
        <f t="array" ref="M2023">SUMPRODUCT(ISNUMBER(SEARCH("SUP_ELCH2*",[1]OUT_SyntheticFuels!$C$4:$C$1000))*1,("Var_cap"=[1]OUT_SyntheticFuels!$B$4:$B$1000)*1,[1]OUT_SyntheticFuels!L$4:L$1000)</f>
        <v>3.6564794617816565</v>
      </c>
      <c r="N2023" s="1" cm="1">
        <f t="array" ref="N2023">SUMPRODUCT(ISNUMBER(SEARCH("SUP_ELCH2*",[1]OUT_SyntheticFuels!$C$4:$C$1000))*1,("Var_cap"=[1]OUT_SyntheticFuels!$B$4:$B$1000)*1,[1]OUT_SyntheticFuels!M$4:M$1000)</f>
        <v>3.2491151187371332</v>
      </c>
      <c r="O2023" s="1" cm="1">
        <f t="array" ref="O2023">SUMPRODUCT(ISNUMBER(SEARCH("SUP_ELCH2*",[1]OUT_SyntheticFuels!$C$4:$C$1000))*1,("Var_cap"=[1]OUT_SyntheticFuels!$B$4:$B$1000)*1,[1]OUT_SyntheticFuels!N$4:N$1000)</f>
        <v>3.0004350952340064</v>
      </c>
      <c r="P2023" s="1" cm="1">
        <f t="array" ref="P2023">SUMPRODUCT(ISNUMBER(SEARCH("SUP_ELCH2*",[1]OUT_SyntheticFuels!$C$4:$C$1000))*1,("Var_cap"=[1]OUT_SyntheticFuels!$B$4:$B$1000)*1,[1]OUT_SyntheticFuels!O$4:O$1000)</f>
        <v>2.9279564689277149</v>
      </c>
      <c r="Q2023" s="1" cm="1">
        <f t="array" ref="Q2023">SUMPRODUCT(ISNUMBER(SEARCH("SUP_ELCH2*",[1]OUT_SyntheticFuels!$C$4:$C$1000))*1,("Var_cap"=[1]OUT_SyntheticFuels!$B$4:$B$1000)*1,[1]OUT_SyntheticFuels!P$4:P$1000)</f>
        <v>2.8023283237564578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1.22382019180743E-3</v>
      </c>
      <c r="G2024" s="1">
        <f t="shared" ref="G2024" si="2189">G2023-G2025-G2026</f>
        <v>1.4602751307365169E-3</v>
      </c>
      <c r="H2024" s="1">
        <f t="shared" ref="H2024" si="2190">H2023-H2025-H2026</f>
        <v>1.5075584946371056E-3</v>
      </c>
      <c r="I2024" s="1">
        <f t="shared" ref="I2024" si="2191">I2023-I2025-I2026</f>
        <v>2.0171860727826847E-2</v>
      </c>
      <c r="J2024" s="1">
        <f t="shared" ref="J2024" si="2192">J2023-J2025-J2026</f>
        <v>0.50320585066931511</v>
      </c>
      <c r="K2024" s="1">
        <f t="shared" ref="K2024" si="2193">K2023-K2025-K2026</f>
        <v>1.0320167318681235</v>
      </c>
      <c r="L2024" s="1">
        <f t="shared" ref="L2024:O2024" si="2194">L2023-L2025-L2026</f>
        <v>1.7389957193730281</v>
      </c>
      <c r="M2024" s="1">
        <f t="shared" si="2194"/>
        <v>3.2379053523436392</v>
      </c>
      <c r="N2024" s="1">
        <f t="shared" si="2194"/>
        <v>2.8322121494876393</v>
      </c>
      <c r="O2024" s="1">
        <f t="shared" si="2194"/>
        <v>2.5821058136569577</v>
      </c>
      <c r="P2024" s="1">
        <f>P2023-P2025-P2026</f>
        <v>2.5097176833226476</v>
      </c>
      <c r="Q2024" s="1">
        <f>Q2023-Q2025-Q2026</f>
        <v>2.3788085049439545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4.48688699944656E-5</v>
      </c>
      <c r="J2025" s="1" cm="1">
        <f t="array" ref="J2025">SUMPRODUCT(ISNUMBER(SEARCH("SUP_ELCH2*D",[1]OUT_SyntheticFuels!$C$4:$C$1000))*1,("Var_cap"=[1]OUT_SyntheticFuels!$B$4:$B$1000)*1,[1]OUT_SyntheticFuels!I$4:I$1000)</f>
        <v>9.9379510256064301E-5</v>
      </c>
      <c r="K2025" s="1" cm="1">
        <f t="array" ref="K2025">SUMPRODUCT(ISNUMBER(SEARCH("SUP_ELCH2*D",[1]OUT_SyntheticFuels!$C$4:$C$1000))*1,("Var_cap"=[1]OUT_SyntheticFuels!$B$4:$B$1000)*1,[1]OUT_SyntheticFuels!J$4:J$1000)</f>
        <v>0.349267960654499</v>
      </c>
      <c r="L2025" s="1" cm="1">
        <f t="array" ref="L2025">SUMPRODUCT(ISNUMBER(SEARCH("SUP_ELCH2*D",[1]OUT_SyntheticFuels!$C$4:$C$1000))*1,("Var_cap"=[1]OUT_SyntheticFuels!$B$4:$B$1000)*1,[1]OUT_SyntheticFuels!K$4:K$1000)</f>
        <v>0.40116452180919698</v>
      </c>
      <c r="M2025" s="1" cm="1">
        <f t="array" ref="M2025">SUMPRODUCT(ISNUMBER(SEARCH("SUP_ELCH2*D",[1]OUT_SyntheticFuels!$C$4:$C$1000))*1,("Var_cap"=[1]OUT_SyntheticFuels!$B$4:$B$1000)*1,[1]OUT_SyntheticFuels!L$4:L$1000)</f>
        <v>0.412578890092968</v>
      </c>
      <c r="N2025" s="1" cm="1">
        <f t="array" ref="N2025">SUMPRODUCT(ISNUMBER(SEARCH("SUP_ELCH2*D",[1]OUT_SyntheticFuels!$C$4:$C$1000))*1,("Var_cap"=[1]OUT_SyntheticFuels!$B$4:$B$1000)*1,[1]OUT_SyntheticFuels!M$4:M$1000)</f>
        <v>0.41251418279191598</v>
      </c>
      <c r="O2025" s="1" cm="1">
        <f t="array" ref="O2025">SUMPRODUCT(ISNUMBER(SEARCH("SUP_ELCH2*D",[1]OUT_SyntheticFuels!$C$4:$C$1000))*1,("Var_cap"=[1]OUT_SyntheticFuels!$B$4:$B$1000)*1,[1]OUT_SyntheticFuels!N$4:N$1000)</f>
        <v>0.41259296170559601</v>
      </c>
      <c r="P2025" s="1" cm="1">
        <f t="array" ref="P2025">SUMPRODUCT(ISNUMBER(SEARCH("SUP_ELCH2*D",[1]OUT_SyntheticFuels!$C$4:$C$1000))*1,("Var_cap"=[1]OUT_SyntheticFuels!$B$4:$B$1000)*1,[1]OUT_SyntheticFuels!O$4:O$1000)</f>
        <v>0.41255528068167302</v>
      </c>
      <c r="Q2025" s="1" cm="1">
        <f t="array" ref="Q2025">SUMPRODUCT(ISNUMBER(SEARCH("SUP_ELCH2*D",[1]OUT_SyntheticFuels!$C$4:$C$1000))*1,("Var_cap"=[1]OUT_SyntheticFuels!$B$4:$B$1000)*1,[1]OUT_SyntheticFuels!P$4:P$1000)</f>
        <v>0.41273187099146202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3.66594025852601E-3</v>
      </c>
      <c r="L2026" s="1" cm="1">
        <f t="array" ref="L2026">SUMPRODUCT(ISNUMBER(SEARCH("SUP_ELCH2*SOEC*",[1]OUT_SyntheticFuels!$C$4:$C$1000))*1,("Var_cap"=[1]OUT_SyntheticFuels!$B$4:$B$1000)*1,[1]OUT_SyntheticFuels!K$4:K$1000)</f>
        <v>5.2226963238255547E-3</v>
      </c>
      <c r="M2026" s="1" cm="1">
        <f t="array" ref="M2026">SUMPRODUCT(ISNUMBER(SEARCH("SUP_ELCH2*SOEC*",[1]OUT_SyntheticFuels!$C$4:$C$1000))*1,("Var_cap"=[1]OUT_SyntheticFuels!$B$4:$B$1000)*1,[1]OUT_SyntheticFuels!L$4:L$1000)</f>
        <v>5.9952193450492578E-3</v>
      </c>
      <c r="N2026" s="1" cm="1">
        <f t="array" ref="N2026">SUMPRODUCT(ISNUMBER(SEARCH("SUP_ELCH2*SOEC*",[1]OUT_SyntheticFuels!$C$4:$C$1000))*1,("Var_cap"=[1]OUT_SyntheticFuels!$B$4:$B$1000)*1,[1]OUT_SyntheticFuels!M$4:M$1000)</f>
        <v>4.3887864575777244E-3</v>
      </c>
      <c r="O2026" s="1" cm="1">
        <f t="array" ref="O2026">SUMPRODUCT(ISNUMBER(SEARCH("SUP_ELCH2*SOEC*",[1]OUT_SyntheticFuels!$C$4:$C$1000))*1,("Var_cap"=[1]OUT_SyntheticFuels!$B$4:$B$1000)*1,[1]OUT_SyntheticFuels!N$4:N$1000)</f>
        <v>5.7363198714525448E-3</v>
      </c>
      <c r="P2026" s="1" cm="1">
        <f t="array" ref="P2026">SUMPRODUCT(ISNUMBER(SEARCH("SUP_ELCH2*SOEC*",[1]OUT_SyntheticFuels!$C$4:$C$1000))*1,("Var_cap"=[1]OUT_SyntheticFuels!$B$4:$B$1000)*1,[1]OUT_SyntheticFuels!O$4:O$1000)</f>
        <v>5.6835049233941674E-3</v>
      </c>
      <c r="Q2026" s="1" cm="1">
        <f t="array" ref="Q2026">SUMPRODUCT(ISNUMBER(SEARCH("SUP_ELCH2*SOEC*",[1]OUT_SyntheticFuels!$C$4:$C$1000))*1,("Var_cap"=[1]OUT_SyntheticFuels!$B$4:$B$1000)*1,[1]OUT_SyntheticFuels!P$4:P$1000)</f>
        <v>1.0787947821041349E-2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5.8412677585491302E-6</v>
      </c>
      <c r="J2027" s="1">
        <f t="shared" ref="J2027" si="2199">SUM(J2028:J2029)</f>
        <v>1.265936875980636E-5</v>
      </c>
      <c r="K2027" s="1">
        <f t="shared" ref="K2027" si="2200">SUM(K2028:K2029)</f>
        <v>2.6506126037569026E-5</v>
      </c>
      <c r="L2027" s="1">
        <f t="shared" ref="L2027:O2027" si="2201">SUM(L2028:L2029)</f>
        <v>3.9065448186306481E-5</v>
      </c>
      <c r="M2027" s="1">
        <f t="shared" si="2201"/>
        <v>1.6430345292542375E-3</v>
      </c>
      <c r="N2027" s="1">
        <f t="shared" si="2201"/>
        <v>1.6694407313356044E-3</v>
      </c>
      <c r="O2027" s="1">
        <f t="shared" si="2201"/>
        <v>2.3257012166142551E-3</v>
      </c>
      <c r="P2027" s="1">
        <f>SUM(P2028:P2029)</f>
        <v>2.3616949902822053E-3</v>
      </c>
      <c r="Q2027" s="1">
        <f>SUM(Q2028:Q2029)</f>
        <v>4.8867164392401297E-3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5.8412677585491302E-6</v>
      </c>
      <c r="J2028" s="1" cm="1">
        <f t="array" ref="J2028">SUMPRODUCT(ISNUMBER(SEARCH("SUP_NGAH2",[1]OUT_SyntheticFuels!$C$4:$C$1000))*1,("Var_cap"=[1]OUT_SyntheticFuels!$B$4:$B$1000)*1,[1]OUT_SyntheticFuels!I$4:I$1000)-J2029</f>
        <v>1.265936875980636E-5</v>
      </c>
      <c r="K2028" s="1" cm="1">
        <f t="array" ref="K2028">SUMPRODUCT(ISNUMBER(SEARCH("SUP_NGAH2",[1]OUT_SyntheticFuels!$C$4:$C$1000))*1,("Var_cap"=[1]OUT_SyntheticFuels!$B$4:$B$1000)*1,[1]OUT_SyntheticFuels!J$4:J$1000)-K2029</f>
        <v>1.8523775739988419E-5</v>
      </c>
      <c r="L2028" s="1" cm="1">
        <f t="array" ref="L2028">SUMPRODUCT(ISNUMBER(SEARCH("SUP_NGAH2",[1]OUT_SyntheticFuels!$C$4:$C$1000))*1,("Var_cap"=[1]OUT_SyntheticFuels!$B$4:$B$1000)*1,[1]OUT_SyntheticFuels!K$4:K$1000)-L2029</f>
        <v>2.9257226166111001E-5</v>
      </c>
      <c r="M2028" s="1" cm="1">
        <f t="array" ref="M2028">SUMPRODUCT(ISNUMBER(SEARCH("SUP_NGAH2",[1]OUT_SyntheticFuels!$C$4:$C$1000))*1,("Var_cap"=[1]OUT_SyntheticFuels!$B$4:$B$1000)*1,[1]OUT_SyntheticFuels!L$4:L$1000)-M2029</f>
        <v>9.2589788789055173E-4</v>
      </c>
      <c r="N2028" s="1" cm="1">
        <f t="array" ref="N2028">SUMPRODUCT(ISNUMBER(SEARCH("SUP_NGAH2",[1]OUT_SyntheticFuels!$C$4:$C$1000))*1,("Var_cap"=[1]OUT_SyntheticFuels!$B$4:$B$1000)*1,[1]OUT_SyntheticFuels!M$4:M$1000)-N2029</f>
        <v>9.460305371084397E-4</v>
      </c>
      <c r="O2028" s="1" cm="1">
        <f t="array" ref="O2028">SUMPRODUCT(ISNUMBER(SEARCH("SUP_NGAH2",[1]OUT_SyntheticFuels!$C$4:$C$1000))*1,("Var_cap"=[1]OUT_SyntheticFuels!$B$4:$B$1000)*1,[1]OUT_SyntheticFuels!N$4:N$1000)-O2029</f>
        <v>1.4176542766423553E-3</v>
      </c>
      <c r="P2028" s="1" cm="1">
        <f t="array" ref="P2028">SUMPRODUCT(ISNUMBER(SEARCH("SUP_NGAH2",[1]OUT_SyntheticFuels!$C$4:$C$1000))*1,("Var_cap"=[1]OUT_SyntheticFuels!$B$4:$B$1000)*1,[1]OUT_SyntheticFuels!O$4:O$1000)-P2029</f>
        <v>1.4380761339296702E-3</v>
      </c>
      <c r="Q2028" s="1" cm="1">
        <f t="array" ref="Q2028">SUMPRODUCT(ISNUMBER(SEARCH("SUP_NGAH2",[1]OUT_SyntheticFuels!$C$4:$C$1000))*1,("Var_cap"=[1]OUT_SyntheticFuels!$B$4:$B$1000)*1,[1]OUT_SyntheticFuels!P$4:P$1000)-Q2029</f>
        <v>3.1844877296000212E-3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7.9823502975806093E-6</v>
      </c>
      <c r="L2029" s="1" cm="1">
        <f t="array" ref="L2029">SUMPRODUCT(ISNUMBER(SEARCH("SUP_NGAH2CCS",[1]OUT_SyntheticFuels!$C$4:$C$1000))*1,("Var_cap"=[1]OUT_SyntheticFuels!$B$4:$B$1000)*1,[1]OUT_SyntheticFuels!K$4:K$1000)</f>
        <v>9.8082220201954802E-6</v>
      </c>
      <c r="M2029" s="1" cm="1">
        <f t="array" ref="M2029">SUMPRODUCT(ISNUMBER(SEARCH("SUP_NGAH2CCS",[1]OUT_SyntheticFuels!$C$4:$C$1000))*1,("Var_cap"=[1]OUT_SyntheticFuels!$B$4:$B$1000)*1,[1]OUT_SyntheticFuels!L$4:L$1000)</f>
        <v>7.1713664136368574E-4</v>
      </c>
      <c r="N2029" s="1" cm="1">
        <f t="array" ref="N2029">SUMPRODUCT(ISNUMBER(SEARCH("SUP_NGAH2CCS",[1]OUT_SyntheticFuels!$C$4:$C$1000))*1,("Var_cap"=[1]OUT_SyntheticFuels!$B$4:$B$1000)*1,[1]OUT_SyntheticFuels!M$4:M$1000)</f>
        <v>7.2341019422716469E-4</v>
      </c>
      <c r="O2029" s="1" cm="1">
        <f t="array" ref="O2029">SUMPRODUCT(ISNUMBER(SEARCH("SUP_NGAH2CCS",[1]OUT_SyntheticFuels!$C$4:$C$1000))*1,("Var_cap"=[1]OUT_SyntheticFuels!$B$4:$B$1000)*1,[1]OUT_SyntheticFuels!N$4:N$1000)</f>
        <v>9.0804693997189982E-4</v>
      </c>
      <c r="P2029" s="1" cm="1">
        <f t="array" ref="P2029">SUMPRODUCT(ISNUMBER(SEARCH("SUP_NGAH2CCS",[1]OUT_SyntheticFuels!$C$4:$C$1000))*1,("Var_cap"=[1]OUT_SyntheticFuels!$B$4:$B$1000)*1,[1]OUT_SyntheticFuels!O$4:O$1000)</f>
        <v>9.2361885635253496E-4</v>
      </c>
      <c r="Q2029" s="1" cm="1">
        <f t="array" ref="Q2029">SUMPRODUCT(ISNUMBER(SEARCH("SUP_NGAH2CCS",[1]OUT_SyntheticFuels!$C$4:$C$1000))*1,("Var_cap"=[1]OUT_SyntheticFuels!$B$4:$B$1000)*1,[1]OUT_SyntheticFuels!P$4:P$1000)</f>
        <v>1.7022287096401085E-3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5.9321081526869505E-4</v>
      </c>
      <c r="J2030" s="1">
        <f t="shared" ref="J2030" si="2206">SUM(J2031:J2032)</f>
        <v>2.6675718359897562E-3</v>
      </c>
      <c r="K2030" s="1">
        <f t="shared" ref="K2030" si="2207">SUM(K2031:K2032)</f>
        <v>2.667513737485628E-3</v>
      </c>
      <c r="L2030" s="1">
        <f t="shared" ref="L2030:O2030" si="2208">SUM(L2031:L2032)</f>
        <v>2.6713616030989954E-3</v>
      </c>
      <c r="M2030" s="1">
        <f t="shared" si="2208"/>
        <v>0.17204564369825237</v>
      </c>
      <c r="N2030" s="1">
        <f t="shared" si="2208"/>
        <v>0.17754508871964753</v>
      </c>
      <c r="O2030" s="1">
        <f t="shared" si="2208"/>
        <v>0.19591974428448722</v>
      </c>
      <c r="P2030" s="1">
        <f>SUM(P2031:P2032)</f>
        <v>0.30869834781942818</v>
      </c>
      <c r="Q2030" s="1">
        <f>SUM(Q2031:Q2032)</f>
        <v>0.31425527878186293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5.9321081526869505E-4</v>
      </c>
      <c r="J2031" s="1" cm="1">
        <f t="array" ref="J2031">SUMPRODUCT(ISNUMBER(SEARCH("SUP_WODH2",[1]OUT_SyntheticFuels!$C$4:$C$1000))*1,("Var_cap"=[1]OUT_SyntheticFuels!$B$4:$B$1000)*1,[1]OUT_SyntheticFuels!I$4:I$1000)-J2032</f>
        <v>2.6675718359897562E-3</v>
      </c>
      <c r="K2031" s="1" cm="1">
        <f t="array" ref="K2031">SUMPRODUCT(ISNUMBER(SEARCH("SUP_WODH2",[1]OUT_SyntheticFuels!$C$4:$C$1000))*1,("Var_cap"=[1]OUT_SyntheticFuels!$B$4:$B$1000)*1,[1]OUT_SyntheticFuels!J$4:J$1000)-K2032</f>
        <v>2.667513737485628E-3</v>
      </c>
      <c r="L2031" s="1" cm="1">
        <f t="array" ref="L2031">SUMPRODUCT(ISNUMBER(SEARCH("SUP_WODH2",[1]OUT_SyntheticFuels!$C$4:$C$1000))*1,("Var_cap"=[1]OUT_SyntheticFuels!$B$4:$B$1000)*1,[1]OUT_SyntheticFuels!K$4:K$1000)-L2032</f>
        <v>2.6713616030989954E-3</v>
      </c>
      <c r="M2031" s="1" cm="1">
        <f t="array" ref="M2031">SUMPRODUCT(ISNUMBER(SEARCH("SUP_WODH2",[1]OUT_SyntheticFuels!$C$4:$C$1000))*1,("Var_cap"=[1]OUT_SyntheticFuels!$B$4:$B$1000)*1,[1]OUT_SyntheticFuels!L$4:L$1000)-M2032</f>
        <v>1.0631645153123814E-3</v>
      </c>
      <c r="N2031" s="1" cm="1">
        <f t="array" ref="N2031">SUMPRODUCT(ISNUMBER(SEARCH("SUP_WODH2",[1]OUT_SyntheticFuels!$C$4:$C$1000))*1,("Var_cap"=[1]OUT_SyntheticFuels!$B$4:$B$1000)*1,[1]OUT_SyntheticFuels!M$4:M$1000)-N2032</f>
        <v>5.1656775265554455E-4</v>
      </c>
      <c r="O2031" s="1" cm="1">
        <f t="array" ref="O2031">SUMPRODUCT(ISNUMBER(SEARCH("SUP_WODH2",[1]OUT_SyntheticFuels!$C$4:$C$1000))*1,("Var_cap"=[1]OUT_SyntheticFuels!$B$4:$B$1000)*1,[1]OUT_SyntheticFuels!N$4:N$1000)-O2032</f>
        <v>4.8633416309615263E-4</v>
      </c>
      <c r="P2031" s="1" cm="1">
        <f t="array" ref="P2031">SUMPRODUCT(ISNUMBER(SEARCH("SUP_WODH2",[1]OUT_SyntheticFuels!$C$4:$C$1000))*1,("Var_cap"=[1]OUT_SyntheticFuels!$B$4:$B$1000)*1,[1]OUT_SyntheticFuels!O$4:O$1000)-P2032</f>
        <v>4.874627242147378E-4</v>
      </c>
      <c r="Q2031" s="1" cm="1">
        <f t="array" ref="Q2031">SUMPRODUCT(ISNUMBER(SEARCH("SUP_WODH2",[1]OUT_SyntheticFuels!$C$4:$C$1000))*1,("Var_cap"=[1]OUT_SyntheticFuels!$B$4:$B$1000)*1,[1]OUT_SyntheticFuels!P$4:P$1000)-Q2032</f>
        <v>9.2474972759004626E-4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0.17098247918293999</v>
      </c>
      <c r="N2032" s="1" cm="1">
        <f t="array" ref="N2032">SUMPRODUCT(ISNUMBER(SEARCH("SUP_WODH2CCS",[1]OUT_SyntheticFuels!$C$4:$C$1000))*1,("Var_cap"=[1]OUT_SyntheticFuels!$B$4:$B$1000)*1,[1]OUT_SyntheticFuels!M$4:M$1000)</f>
        <v>0.17702852096699198</v>
      </c>
      <c r="O2032" s="1" cm="1">
        <f t="array" ref="O2032">SUMPRODUCT(ISNUMBER(SEARCH("SUP_WODH2CCS",[1]OUT_SyntheticFuels!$C$4:$C$1000))*1,("Var_cap"=[1]OUT_SyntheticFuels!$B$4:$B$1000)*1,[1]OUT_SyntheticFuels!N$4:N$1000)</f>
        <v>0.19543341012139107</v>
      </c>
      <c r="P2032" s="1" cm="1">
        <f t="array" ref="P2032">SUMPRODUCT(ISNUMBER(SEARCH("SUP_WODH2CCS",[1]OUT_SyntheticFuels!$C$4:$C$1000))*1,("Var_cap"=[1]OUT_SyntheticFuels!$B$4:$B$1000)*1,[1]OUT_SyntheticFuels!O$4:O$1000)</f>
        <v>0.30821088509521344</v>
      </c>
      <c r="Q2032" s="1" cm="1">
        <f t="array" ref="Q2032">SUMPRODUCT(ISNUMBER(SEARCH("SUP_WODH2CCS",[1]OUT_SyntheticFuels!$C$4:$C$1000))*1,("Var_cap"=[1]OUT_SyntheticFuels!$B$4:$B$1000)*1,[1]OUT_SyntheticFuels!P$4:P$1000)</f>
        <v>0.31333052905427289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6.2405275945361091E-2</v>
      </c>
      <c r="G2034" s="7" cm="1">
        <f t="array" ref="G2034">SUMPRODUCT(("CT_CWODBDS"=[1]OUT_SyntheticFuels!$C$4:$C$1000)*1,("Var_cap"=[1]OUT_SyntheticFuels!$B$4:$B$1000)*1,[1]OUT_SyntheticFuels!F$4:F$1000)</f>
        <v>6.2393414517865266E-2</v>
      </c>
      <c r="H2034" s="7" cm="1">
        <f t="array" ref="H2034">SUMPRODUCT(("CT_CWODBDS"=[1]OUT_SyntheticFuels!$C$4:$C$1000)*1,("Var_cap"=[1]OUT_SyntheticFuels!$B$4:$B$1000)*1,[1]OUT_SyntheticFuels!G$4:G$1000)</f>
        <v>5.1922023643056342E-4</v>
      </c>
      <c r="I2034" s="7" cm="1">
        <f t="array" ref="I2034">SUMPRODUCT(("CT_CWODBDS"=[1]OUT_SyntheticFuels!$C$4:$C$1000)*1,("Var_cap"=[1]OUT_SyntheticFuels!$B$4:$B$1000)*1,[1]OUT_SyntheticFuels!H$4:H$1000)</f>
        <v>4.9059261620015143E-4</v>
      </c>
      <c r="J2034" s="7" cm="1">
        <f t="array" ref="J2034">SUMPRODUCT(("CT_CWODBDS"=[1]OUT_SyntheticFuels!$C$4:$C$1000)*1,("Var_cap"=[1]OUT_SyntheticFuels!$B$4:$B$1000)*1,[1]OUT_SyntheticFuels!I$4:I$1000)</f>
        <v>3.8302278976394023E-4</v>
      </c>
      <c r="K2034" s="7" cm="1">
        <f t="array" ref="K2034">SUMPRODUCT(("CT_CWODBDS"=[1]OUT_SyntheticFuels!$C$4:$C$1000)*1,("Var_cap"=[1]OUT_SyntheticFuels!$B$4:$B$1000)*1,[1]OUT_SyntheticFuels!J$4:J$1000)</f>
        <v>2.7715829835648004E-4</v>
      </c>
      <c r="L2034" s="7" cm="1">
        <f t="array" ref="L2034">SUMPRODUCT(("CT_CWODBDS"=[1]OUT_SyntheticFuels!$C$4:$C$1000)*1,("Var_cap"=[1]OUT_SyntheticFuels!$B$4:$B$1000)*1,[1]OUT_SyntheticFuels!K$4:K$1000)</f>
        <v>2.9566806633285903E-4</v>
      </c>
      <c r="M2034" s="7" cm="1">
        <f t="array" ref="M2034">SUMPRODUCT(("CT_CWODBDS"=[1]OUT_SyntheticFuels!$C$4:$C$1000)*1,("Var_cap"=[1]OUT_SyntheticFuels!$B$4:$B$1000)*1,[1]OUT_SyntheticFuels!L$4:L$1000)</f>
        <v>4.6972969897446647E-4</v>
      </c>
      <c r="N2034" s="7" cm="1">
        <f t="array" ref="N2034">SUMPRODUCT(("CT_CWODBDS"=[1]OUT_SyntheticFuels!$C$4:$C$1000)*1,("Var_cap"=[1]OUT_SyntheticFuels!$B$4:$B$1000)*1,[1]OUT_SyntheticFuels!M$4:M$1000)</f>
        <v>3.211667334424576E-4</v>
      </c>
      <c r="O2034" s="7" cm="1">
        <f t="array" ref="O2034">SUMPRODUCT(("CT_CWODBDS"=[1]OUT_SyntheticFuels!$C$4:$C$1000)*1,("Var_cap"=[1]OUT_SyntheticFuels!$B$4:$B$1000)*1,[1]OUT_SyntheticFuels!N$4:N$1000)</f>
        <v>1.4582736823586465E-3</v>
      </c>
      <c r="P2034" s="7" cm="1">
        <f t="array" ref="P2034">SUMPRODUCT(("CT_CWODBDS"=[1]OUT_SyntheticFuels!$C$4:$C$1000)*1,("Var_cap"=[1]OUT_SyntheticFuels!$B$4:$B$1000)*1,[1]OUT_SyntheticFuels!O$4:O$1000)</f>
        <v>1.3015691377310261E-3</v>
      </c>
      <c r="Q2034" s="7" cm="1">
        <f t="array" ref="Q2034">SUMPRODUCT(("CT_CWODBDS"=[1]OUT_SyntheticFuels!$C$4:$C$1000)*1,("Var_cap"=[1]OUT_SyntheticFuels!$B$4:$B$1000)*1,[1]OUT_SyntheticFuels!P$4:P$1000)</f>
        <v>1.2956170692793193E-3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2.2485989913665101E-4</v>
      </c>
      <c r="L2035" s="7" cm="1">
        <f t="array" ref="L2035">SUMPRODUCT(("CT_CWODBDSCCS"=[1]OUT_SyntheticFuels!$C$4:$C$1000)*1,("Var_cap"=[1]OUT_SyntheticFuels!$B$4:$B$1000)*1,[1]OUT_SyntheticFuels!K$4:K$1000)</f>
        <v>2.4306937392594899E-4</v>
      </c>
      <c r="M2035" s="7" cm="1">
        <f t="array" ref="M2035">SUMPRODUCT(("CT_CWODBDSCCS"=[1]OUT_SyntheticFuels!$C$4:$C$1000)*1,("Var_cap"=[1]OUT_SyntheticFuels!$B$4:$B$1000)*1,[1]OUT_SyntheticFuels!L$4:L$1000)</f>
        <v>0.22183106999295499</v>
      </c>
      <c r="N2035" s="7" cm="1">
        <f t="array" ref="N2035">SUMPRODUCT(("CT_CWODBDSCCS"=[1]OUT_SyntheticFuels!$C$4:$C$1000)*1,("Var_cap"=[1]OUT_SyntheticFuels!$B$4:$B$1000)*1,[1]OUT_SyntheticFuels!M$4:M$1000)</f>
        <v>0.22180416596362201</v>
      </c>
      <c r="O2035" s="7" cm="1">
        <f t="array" ref="O2035">SUMPRODUCT(("CT_CWODBDSCCS"=[1]OUT_SyntheticFuels!$C$4:$C$1000)*1,("Var_cap"=[1]OUT_SyntheticFuels!$B$4:$B$1000)*1,[1]OUT_SyntheticFuels!N$4:N$1000)</f>
        <v>0.22161394228938699</v>
      </c>
      <c r="P2035" s="7" cm="1">
        <f t="array" ref="P2035">SUMPRODUCT(("CT_CWODBDSCCS"=[1]OUT_SyntheticFuels!$C$4:$C$1000)*1,("Var_cap"=[1]OUT_SyntheticFuels!$B$4:$B$1000)*1,[1]OUT_SyntheticFuels!O$4:O$1000)</f>
        <v>0.221605391008906</v>
      </c>
      <c r="Q2035" s="7" cm="1">
        <f t="array" ref="Q2035">SUMPRODUCT(("CT_CWODBDSCCS"=[1]OUT_SyntheticFuels!$C$4:$C$1000)*1,("Var_cap"=[1]OUT_SyntheticFuels!$B$4:$B$1000)*1,[1]OUT_SyntheticFuels!P$4:P$1000)</f>
        <v>0.20460385166339701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1.0262846764361662E-2</v>
      </c>
      <c r="G2036" s="7" cm="1">
        <f t="array" ref="G2036">SUMPRODUCT(("CT_CWODETH"=[1]OUT_SyntheticFuels!$C$4:$C$1000)*1,("Var_cap"=[1]OUT_SyntheticFuels!$B$4:$B$1000)*1,[1]OUT_SyntheticFuels!F$4:F$1000)</f>
        <v>1.0266619397779534E-2</v>
      </c>
      <c r="H2036" s="7" cm="1">
        <f t="array" ref="H2036">SUMPRODUCT(("CT_CWODETH"=[1]OUT_SyntheticFuels!$C$4:$C$1000)*1,("Var_cap"=[1]OUT_SyntheticFuels!$B$4:$B$1000)*1,[1]OUT_SyntheticFuels!G$4:G$1000)</f>
        <v>4.0395330200522009E-2</v>
      </c>
      <c r="I2036" s="7" cm="1">
        <f t="array" ref="I2036">SUMPRODUCT(("CT_CWODETH"=[1]OUT_SyntheticFuels!$C$4:$C$1000)*1,("Var_cap"=[1]OUT_SyntheticFuels!$B$4:$B$1000)*1,[1]OUT_SyntheticFuels!H$4:H$1000)</f>
        <v>1.4633885733365156E-2</v>
      </c>
      <c r="J2036" s="7" cm="1">
        <f t="array" ref="J2036">SUMPRODUCT(("CT_CWODETH"=[1]OUT_SyntheticFuels!$C$4:$C$1000)*1,("Var_cap"=[1]OUT_SyntheticFuels!$B$4:$B$1000)*1,[1]OUT_SyntheticFuels!I$4:I$1000)</f>
        <v>3.371595798077956E-4</v>
      </c>
      <c r="K2036" s="7" cm="1">
        <f t="array" ref="K2036">SUMPRODUCT(("CT_CWODETH"=[1]OUT_SyntheticFuels!$C$4:$C$1000)*1,("Var_cap"=[1]OUT_SyntheticFuels!$B$4:$B$1000)*1,[1]OUT_SyntheticFuels!J$4:J$1000)</f>
        <v>2.9072907880670074E-4</v>
      </c>
      <c r="L2036" s="7" cm="1">
        <f t="array" ref="L2036">SUMPRODUCT(("CT_CWODETH"=[1]OUT_SyntheticFuels!$C$4:$C$1000)*1,("Var_cap"=[1]OUT_SyntheticFuels!$B$4:$B$1000)*1,[1]OUT_SyntheticFuels!K$4:K$1000)</f>
        <v>1.792802055307699E-4</v>
      </c>
      <c r="M2036" s="7" cm="1">
        <f t="array" ref="M2036">SUMPRODUCT(("CT_CWODETH"=[1]OUT_SyntheticFuels!$C$4:$C$1000)*1,("Var_cap"=[1]OUT_SyntheticFuels!$B$4:$B$1000)*1,[1]OUT_SyntheticFuels!L$4:L$1000)</f>
        <v>2.6706359676816527E-4</v>
      </c>
      <c r="N2036" s="7" cm="1">
        <f t="array" ref="N2036">SUMPRODUCT(("CT_CWODETH"=[1]OUT_SyntheticFuels!$C$4:$C$1000)*1,("Var_cap"=[1]OUT_SyntheticFuels!$B$4:$B$1000)*1,[1]OUT_SyntheticFuels!M$4:M$1000)</f>
        <v>2.666316742377298E-4</v>
      </c>
      <c r="O2036" s="7" cm="1">
        <f t="array" ref="O2036">SUMPRODUCT(("CT_CWODETH"=[1]OUT_SyntheticFuels!$C$4:$C$1000)*1,("Var_cap"=[1]OUT_SyntheticFuels!$B$4:$B$1000)*1,[1]OUT_SyntheticFuels!N$4:N$1000)</f>
        <v>8.7028083577919864E-4</v>
      </c>
      <c r="P2036" s="7" cm="1">
        <f t="array" ref="P2036">SUMPRODUCT(("CT_CWODETH"=[1]OUT_SyntheticFuels!$C$4:$C$1000)*1,("Var_cap"=[1]OUT_SyntheticFuels!$B$4:$B$1000)*1,[1]OUT_SyntheticFuels!O$4:O$1000)</f>
        <v>6.5682569390838506E-4</v>
      </c>
      <c r="Q2036" s="7" cm="1">
        <f t="array" ref="Q2036">SUMPRODUCT(("CT_CWODETH"=[1]OUT_SyntheticFuels!$C$4:$C$1000)*1,("Var_cap"=[1]OUT_SyntheticFuels!$B$4:$B$1000)*1,[1]OUT_SyntheticFuels!P$4:P$1000)</f>
        <v>7.6048113244745255E-4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1.02511015295996E-4</v>
      </c>
      <c r="L2037" s="7" cm="1">
        <f t="array" ref="L2037">SUMPRODUCT(("CT_CWODETHCCS"=[1]OUT_SyntheticFuels!$C$4:$C$1000)*1,("Var_cap"=[1]OUT_SyntheticFuels!$B$4:$B$1000)*1,[1]OUT_SyntheticFuels!K$4:K$1000)</f>
        <v>2.09650953221023E-4</v>
      </c>
      <c r="M2037" s="7" cm="1">
        <f t="array" ref="M2037">SUMPRODUCT(("CT_CWODETHCCS"=[1]OUT_SyntheticFuels!$C$4:$C$1000)*1,("Var_cap"=[1]OUT_SyntheticFuels!$B$4:$B$1000)*1,[1]OUT_SyntheticFuels!L$4:L$1000)</f>
        <v>3.0712172172202003E-4</v>
      </c>
      <c r="N2037" s="7" cm="1">
        <f t="array" ref="N2037">SUMPRODUCT(("CT_CWODETHCCS"=[1]OUT_SyntheticFuels!$C$4:$C$1000)*1,("Var_cap"=[1]OUT_SyntheticFuels!$B$4:$B$1000)*1,[1]OUT_SyntheticFuels!M$4:M$1000)</f>
        <v>3.4635175363914198E-4</v>
      </c>
      <c r="O2037" s="7" cm="1">
        <f t="array" ref="O2037">SUMPRODUCT(("CT_CWODETHCCS"=[1]OUT_SyntheticFuels!$C$4:$C$1000)*1,("Var_cap"=[1]OUT_SyntheticFuels!$B$4:$B$1000)*1,[1]OUT_SyntheticFuels!N$4:N$1000)</f>
        <v>1.23901658069148E-3</v>
      </c>
      <c r="P2037" s="7" cm="1">
        <f t="array" ref="P2037">SUMPRODUCT(("CT_CWODETHCCS"=[1]OUT_SyntheticFuels!$C$4:$C$1000)*1,("Var_cap"=[1]OUT_SyntheticFuels!$B$4:$B$1000)*1,[1]OUT_SyntheticFuels!O$4:O$1000)</f>
        <v>1.1358361000604301E-3</v>
      </c>
      <c r="Q2037" s="7" cm="1">
        <f t="array" ref="Q2037">SUMPRODUCT(("CT_CWODETHCCS"=[1]OUT_SyntheticFuels!$C$4:$C$1000)*1,("Var_cap"=[1]OUT_SyntheticFuels!$B$4:$B$1000)*1,[1]OUT_SyntheticFuels!P$4:P$1000)</f>
        <v>1.10729283399414E-3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5.6887478342089598E-2</v>
      </c>
      <c r="G2038" s="7" cm="1">
        <f t="array" ref="G2038">SUMPRODUCT(("SUP_MNRBIO"=[1]OUT_SyntheticFuels!$C$4:$C$1000)*1,("Var_cap"=[1]OUT_SyntheticFuels!$B$4:$B$1000)*1,[1]OUT_SyntheticFuels!F$4:F$1000)</f>
        <v>0.16242090390056446</v>
      </c>
      <c r="H2038" s="7" cm="1">
        <f t="array" ref="H2038">SUMPRODUCT(("SUP_MNRBIO"=[1]OUT_SyntheticFuels!$C$4:$C$1000)*1,("Var_cap"=[1]OUT_SyntheticFuels!$B$4:$B$1000)*1,[1]OUT_SyntheticFuels!G$4:G$1000)</f>
        <v>0.16243099306875153</v>
      </c>
      <c r="I2038" s="7" cm="1">
        <f t="array" ref="I2038">SUMPRODUCT(("SUP_MNRBIO"=[1]OUT_SyntheticFuels!$C$4:$C$1000)*1,("Var_cap"=[1]OUT_SyntheticFuels!$B$4:$B$1000)*1,[1]OUT_SyntheticFuels!H$4:H$1000)</f>
        <v>0.16242870877884261</v>
      </c>
      <c r="J2038" s="7" cm="1">
        <f t="array" ref="J2038">SUMPRODUCT(("SUP_MNRBIO"=[1]OUT_SyntheticFuels!$C$4:$C$1000)*1,("Var_cap"=[1]OUT_SyntheticFuels!$B$4:$B$1000)*1,[1]OUT_SyntheticFuels!I$4:I$1000)</f>
        <v>0.16250880308987001</v>
      </c>
      <c r="K2038" s="7" cm="1">
        <f t="array" ref="K2038">SUMPRODUCT(("SUP_MNRBIO"=[1]OUT_SyntheticFuels!$C$4:$C$1000)*1,("Var_cap"=[1]OUT_SyntheticFuels!$B$4:$B$1000)*1,[1]OUT_SyntheticFuels!J$4:J$1000)</f>
        <v>0.16281316102007545</v>
      </c>
      <c r="L2038" s="7" cm="1">
        <f t="array" ref="L2038">SUMPRODUCT(("SUP_MNRBIO"=[1]OUT_SyntheticFuels!$C$4:$C$1000)*1,("Var_cap"=[1]OUT_SyntheticFuels!$B$4:$B$1000)*1,[1]OUT_SyntheticFuels!K$4:K$1000)</f>
        <v>0.16662531061554312</v>
      </c>
      <c r="M2038" s="7" cm="1">
        <f t="array" ref="M2038">SUMPRODUCT(("SUP_MNRBIO"=[1]OUT_SyntheticFuels!$C$4:$C$1000)*1,("Var_cap"=[1]OUT_SyntheticFuels!$B$4:$B$1000)*1,[1]OUT_SyntheticFuels!L$4:L$1000)</f>
        <v>0.3108336431672577</v>
      </c>
      <c r="N2038" s="7" cm="1">
        <f t="array" ref="N2038">SUMPRODUCT(("SUP_MNRBIO"=[1]OUT_SyntheticFuels!$C$4:$C$1000)*1,("Var_cap"=[1]OUT_SyntheticFuels!$B$4:$B$1000)*1,[1]OUT_SyntheticFuels!M$4:M$1000)</f>
        <v>0.31077872803086937</v>
      </c>
      <c r="O2038" s="7" cm="1">
        <f t="array" ref="O2038">SUMPRODUCT(("SUP_MNRBIO"=[1]OUT_SyntheticFuels!$C$4:$C$1000)*1,("Var_cap"=[1]OUT_SyntheticFuels!$B$4:$B$1000)*1,[1]OUT_SyntheticFuels!N$4:N$1000)</f>
        <v>0.31081270797467619</v>
      </c>
      <c r="P2038" s="7" cm="1">
        <f t="array" ref="P2038">SUMPRODUCT(("SUP_MNRBIO"=[1]OUT_SyntheticFuels!$C$4:$C$1000)*1,("Var_cap"=[1]OUT_SyntheticFuels!$B$4:$B$1000)*1,[1]OUT_SyntheticFuels!O$4:O$1000)</f>
        <v>0.31079842137434405</v>
      </c>
      <c r="Q2038" s="7" cm="1">
        <f t="array" ref="Q2038">SUMPRODUCT(("SUP_MNRBIO"=[1]OUT_SyntheticFuels!$C$4:$C$1000)*1,("Var_cap"=[1]OUT_SyntheticFuels!$B$4:$B$1000)*1,[1]OUT_SyntheticFuels!P$4:P$1000)</f>
        <v>0.31088110122349988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0.2126882938089803</v>
      </c>
      <c r="G2039" s="7" cm="1">
        <f t="array" ref="G2039">SUMPRODUCT(("SUP_WSTBIO"=[1]OUT_SyntheticFuels!$C$4:$C$1000)*1,("Var_cap"=[1]OUT_SyntheticFuels!$B$4:$B$1000)*1,[1]OUT_SyntheticFuels!F$4:F$1000)</f>
        <v>0.21714518129290925</v>
      </c>
      <c r="H2039" s="7" cm="1">
        <f t="array" ref="H2039">SUMPRODUCT(("SUP_WSTBIO"=[1]OUT_SyntheticFuels!$C$4:$C$1000)*1,("Var_cap"=[1]OUT_SyntheticFuels!$B$4:$B$1000)*1,[1]OUT_SyntheticFuels!G$4:G$1000)</f>
        <v>0.21714577774421623</v>
      </c>
      <c r="I2039" s="7" cm="1">
        <f t="array" ref="I2039">SUMPRODUCT(("SUP_WSTBIO"=[1]OUT_SyntheticFuels!$C$4:$C$1000)*1,("Var_cap"=[1]OUT_SyntheticFuels!$B$4:$B$1000)*1,[1]OUT_SyntheticFuels!H$4:H$1000)</f>
        <v>0.21925410920565411</v>
      </c>
      <c r="J2039" s="7" cm="1">
        <f t="array" ref="J2039">SUMPRODUCT(("SUP_WSTBIO"=[1]OUT_SyntheticFuels!$C$4:$C$1000)*1,("Var_cap"=[1]OUT_SyntheticFuels!$B$4:$B$1000)*1,[1]OUT_SyntheticFuels!I$4:I$1000)</f>
        <v>0.21879964276930075</v>
      </c>
      <c r="K2039" s="7" cm="1">
        <f t="array" ref="K2039">SUMPRODUCT(("SUP_WSTBIO"=[1]OUT_SyntheticFuels!$C$4:$C$1000)*1,("Var_cap"=[1]OUT_SyntheticFuels!$B$4:$B$1000)*1,[1]OUT_SyntheticFuels!J$4:J$1000)</f>
        <v>0.31763740566017706</v>
      </c>
      <c r="L2039" s="7" cm="1">
        <f t="array" ref="L2039">SUMPRODUCT(("SUP_WSTBIO"=[1]OUT_SyntheticFuels!$C$4:$C$1000)*1,("Var_cap"=[1]OUT_SyntheticFuels!$B$4:$B$1000)*1,[1]OUT_SyntheticFuels!K$4:K$1000)</f>
        <v>0.34800540466648977</v>
      </c>
      <c r="M2039" s="7" cm="1">
        <f t="array" ref="M2039">SUMPRODUCT(("SUP_WSTBIO"=[1]OUT_SyntheticFuels!$C$4:$C$1000)*1,("Var_cap"=[1]OUT_SyntheticFuels!$B$4:$B$1000)*1,[1]OUT_SyntheticFuels!L$4:L$1000)</f>
        <v>0.37187648288990843</v>
      </c>
      <c r="N2039" s="7" cm="1">
        <f t="array" ref="N2039">SUMPRODUCT(("SUP_WSTBIO"=[1]OUT_SyntheticFuels!$C$4:$C$1000)*1,("Var_cap"=[1]OUT_SyntheticFuels!$B$4:$B$1000)*1,[1]OUT_SyntheticFuels!M$4:M$1000)</f>
        <v>0.40041659699801924</v>
      </c>
      <c r="O2039" s="7" cm="1">
        <f t="array" ref="O2039">SUMPRODUCT(("SUP_WSTBIO"=[1]OUT_SyntheticFuels!$C$4:$C$1000)*1,("Var_cap"=[1]OUT_SyntheticFuels!$B$4:$B$1000)*1,[1]OUT_SyntheticFuels!N$4:N$1000)</f>
        <v>0.42755097995652541</v>
      </c>
      <c r="P2039" s="7" cm="1">
        <f t="array" ref="P2039">SUMPRODUCT(("SUP_WSTBIO"=[1]OUT_SyntheticFuels!$C$4:$C$1000)*1,("Var_cap"=[1]OUT_SyntheticFuels!$B$4:$B$1000)*1,[1]OUT_SyntheticFuels!O$4:O$1000)</f>
        <v>0.43058813627635972</v>
      </c>
      <c r="Q2039" s="7" cm="1">
        <f t="array" ref="Q2039">SUMPRODUCT(("SUP_WSTBIO"=[1]OUT_SyntheticFuels!$C$4:$C$1000)*1,("Var_cap"=[1]OUT_SyntheticFuels!$B$4:$B$1000)*1,[1]OUT_SyntheticFuels!P$4:P$1000)</f>
        <v>0.43079176904209088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2.2004192106914899E-4</v>
      </c>
      <c r="L2041" s="7" cm="1">
        <f t="array" ref="L2041">SUMPRODUCT(("SUP_WSTHTGBIO"=[1]OUT_SyntheticFuels!$C$4:$C$1000)*1,("Var_cap"=[1]OUT_SyntheticFuels!$B$4:$B$1000)*1,[1]OUT_SyntheticFuels!K$4:K$1000)</f>
        <v>2.8777668312445561E-4</v>
      </c>
      <c r="M2041" s="7" cm="1">
        <f t="array" ref="M2041">SUMPRODUCT(("SUP_WSTHTGBIO"=[1]OUT_SyntheticFuels!$C$4:$C$1000)*1,("Var_cap"=[1]OUT_SyntheticFuels!$B$4:$B$1000)*1,[1]OUT_SyntheticFuels!L$4:L$1000)</f>
        <v>3.9738039945617512E-3</v>
      </c>
      <c r="N2041" s="7" cm="1">
        <f t="array" ref="N2041">SUMPRODUCT(("SUP_WSTHTGBIO"=[1]OUT_SyntheticFuels!$C$4:$C$1000)*1,("Var_cap"=[1]OUT_SyntheticFuels!$B$4:$B$1000)*1,[1]OUT_SyntheticFuels!M$4:M$1000)</f>
        <v>3.7630129641537612E-3</v>
      </c>
      <c r="O2041" s="7" cm="1">
        <f t="array" ref="O2041">SUMPRODUCT(("SUP_WSTHTGBIO"=[1]OUT_SyntheticFuels!$C$4:$C$1000)*1,("Var_cap"=[1]OUT_SyntheticFuels!$B$4:$B$1000)*1,[1]OUT_SyntheticFuels!N$4:N$1000)</f>
        <v>4.0644265493362305E-3</v>
      </c>
      <c r="P2041" s="7" cm="1">
        <f t="array" ref="P2041">SUMPRODUCT(("SUP_WSTHTGBIO"=[1]OUT_SyntheticFuels!$C$4:$C$1000)*1,("Var_cap"=[1]OUT_SyntheticFuels!$B$4:$B$1000)*1,[1]OUT_SyntheticFuels!O$4:O$1000)</f>
        <v>1.1454871609946895E-3</v>
      </c>
      <c r="Q2041" s="7" cm="1">
        <f t="array" ref="Q2041">SUMPRODUCT(("SUP_WSTHTGBIO"=[1]OUT_SyntheticFuels!$C$4:$C$1000)*1,("Var_cap"=[1]OUT_SyntheticFuels!$B$4:$B$1000)*1,[1]OUT_SyntheticFuels!P$4:P$1000)</f>
        <v>1.061140070300964E-3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4.1492623222554098E-5</v>
      </c>
      <c r="L2042" s="7" cm="1">
        <f t="array" ref="L2042">SUMPRODUCT(("SUP_WSTHTGBIOCCS"=[1]OUT_SyntheticFuels!$C$4:$C$1000)*1,("Var_cap"=[1]OUT_SyntheticFuels!$B$4:$B$1000)*1,[1]OUT_SyntheticFuels!K$4:K$1000)</f>
        <v>9.1309846721263771E-5</v>
      </c>
      <c r="M2042" s="7" cm="1">
        <f t="array" ref="M2042">SUMPRODUCT(("SUP_WSTHTGBIOCCS"=[1]OUT_SyntheticFuels!$C$4:$C$1000)*1,("Var_cap"=[1]OUT_SyntheticFuels!$B$4:$B$1000)*1,[1]OUT_SyntheticFuels!L$4:L$1000)</f>
        <v>4.2818789147282656E-4</v>
      </c>
      <c r="N2042" s="7" cm="1">
        <f t="array" ref="N2042">SUMPRODUCT(("SUP_WSTHTGBIOCCS"=[1]OUT_SyntheticFuels!$C$4:$C$1000)*1,("Var_cap"=[1]OUT_SyntheticFuels!$B$4:$B$1000)*1,[1]OUT_SyntheticFuels!M$4:M$1000)</f>
        <v>2.0220549034414501E-4</v>
      </c>
      <c r="O2042" s="7" cm="1">
        <f t="array" ref="O2042">SUMPRODUCT(("SUP_WSTHTGBIOCCS"=[1]OUT_SyntheticFuels!$C$4:$C$1000)*1,("Var_cap"=[1]OUT_SyntheticFuels!$B$4:$B$1000)*1,[1]OUT_SyntheticFuels!N$4:N$1000)</f>
        <v>4.3366339977387588E-4</v>
      </c>
      <c r="P2042" s="7" cm="1">
        <f t="array" ref="P2042">SUMPRODUCT(("SUP_WSTHTGBIOCCS"=[1]OUT_SyntheticFuels!$C$4:$C$1000)*1,("Var_cap"=[1]OUT_SyntheticFuels!$B$4:$B$1000)*1,[1]OUT_SyntheticFuels!O$4:O$1000)</f>
        <v>3.8858112528765957E-4</v>
      </c>
      <c r="Q2042" s="7" cm="1">
        <f t="array" ref="Q2042">SUMPRODUCT(("SUP_WSTHTGBIOCCS"=[1]OUT_SyntheticFuels!$C$4:$C$1000)*1,("Var_cap"=[1]OUT_SyntheticFuels!$B$4:$B$1000)*1,[1]OUT_SyntheticFuels!P$4:P$1000)</f>
        <v>4.3529086710184168E-4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8.7786299683468104E-6</v>
      </c>
      <c r="G2043" s="7" cm="1">
        <f t="array" ref="G2043">SUMPRODUCT(("SUP_WODBIO"=[1]OUT_SyntheticFuels!$C$4:$C$1000)*1,("Var_cap"=[1]OUT_SyntheticFuels!$B$4:$B$1000)*1,[1]OUT_SyntheticFuels!F$4:F$1000)</f>
        <v>1.7131792247911386E-4</v>
      </c>
      <c r="H2043" s="7" cm="1">
        <f t="array" ref="H2043">SUMPRODUCT(("SUP_WODBIO"=[1]OUT_SyntheticFuels!$C$4:$C$1000)*1,("Var_cap"=[1]OUT_SyntheticFuels!$B$4:$B$1000)*1,[1]OUT_SyntheticFuels!G$4:G$1000)</f>
        <v>1.7979326887566165E-4</v>
      </c>
      <c r="I2043" s="7" cm="1">
        <f t="array" ref="I2043">SUMPRODUCT(("SUP_WODBIO"=[1]OUT_SyntheticFuels!$C$4:$C$1000)*1,("Var_cap"=[1]OUT_SyntheticFuels!$B$4:$B$1000)*1,[1]OUT_SyntheticFuels!H$4:H$1000)</f>
        <v>1.8486935031065846E-4</v>
      </c>
      <c r="J2043" s="7" cm="1">
        <f t="array" ref="J2043">SUMPRODUCT(("SUP_WODBIO"=[1]OUT_SyntheticFuels!$C$4:$C$1000)*1,("Var_cap"=[1]OUT_SyntheticFuels!$B$4:$B$1000)*1,[1]OUT_SyntheticFuels!I$4:I$1000)</f>
        <v>2.9601343598608754E-4</v>
      </c>
      <c r="K2043" s="7" cm="1">
        <f t="array" ref="K2043">SUMPRODUCT(("SUP_WODBIO"=[1]OUT_SyntheticFuels!$C$4:$C$1000)*1,("Var_cap"=[1]OUT_SyntheticFuels!$B$4:$B$1000)*1,[1]OUT_SyntheticFuels!J$4:J$1000)</f>
        <v>2.3940352935629199E-4</v>
      </c>
      <c r="L2043" s="7" cm="1">
        <f t="array" ref="L2043">SUMPRODUCT(("SUP_WODBIO"=[1]OUT_SyntheticFuels!$C$4:$C$1000)*1,("Var_cap"=[1]OUT_SyntheticFuels!$B$4:$B$1000)*1,[1]OUT_SyntheticFuels!K$4:K$1000)</f>
        <v>2.1957825588662607E-4</v>
      </c>
      <c r="M2043" s="7" cm="1">
        <f t="array" ref="M2043">SUMPRODUCT(("SUP_WODBIO"=[1]OUT_SyntheticFuels!$C$4:$C$1000)*1,("Var_cap"=[1]OUT_SyntheticFuels!$B$4:$B$1000)*1,[1]OUT_SyntheticFuels!L$4:L$1000)</f>
        <v>3.4353750257959148E-4</v>
      </c>
      <c r="N2043" s="7" cm="1">
        <f t="array" ref="N2043">SUMPRODUCT(("SUP_WODBIO"=[1]OUT_SyntheticFuels!$C$4:$C$1000)*1,("Var_cap"=[1]OUT_SyntheticFuels!$B$4:$B$1000)*1,[1]OUT_SyntheticFuels!M$4:M$1000)</f>
        <v>2.7345428642504906E-4</v>
      </c>
      <c r="O2043" s="7" cm="1">
        <f t="array" ref="O2043">SUMPRODUCT(("SUP_WODBIO"=[1]OUT_SyntheticFuels!$C$4:$C$1000)*1,("Var_cap"=[1]OUT_SyntheticFuels!$B$4:$B$1000)*1,[1]OUT_SyntheticFuels!N$4:N$1000)</f>
        <v>4.185536911248351E-4</v>
      </c>
      <c r="P2043" s="7" cm="1">
        <f t="array" ref="P2043">SUMPRODUCT(("SUP_WODBIO"=[1]OUT_SyntheticFuels!$C$4:$C$1000)*1,("Var_cap"=[1]OUT_SyntheticFuels!$B$4:$B$1000)*1,[1]OUT_SyntheticFuels!O$4:O$1000)</f>
        <v>3.7461178093754402E-4</v>
      </c>
      <c r="Q2043" s="7" cm="1">
        <f t="array" ref="Q2043">SUMPRODUCT(("SUP_WODBIO"=[1]OUT_SyntheticFuels!$C$4:$C$1000)*1,("Var_cap"=[1]OUT_SyntheticFuels!$B$4:$B$1000)*1,[1]OUT_SyntheticFuels!P$4:P$1000)</f>
        <v>1.0984992517704723E-3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1.578878511707E-4</v>
      </c>
      <c r="L2044" s="7" cm="1">
        <f t="array" ref="L2044">SUMPRODUCT(("SUP_WODBIOCCS"=[1]OUT_SyntheticFuels!$C$4:$C$1000)*1,("Var_cap"=[1]OUT_SyntheticFuels!$B$4:$B$1000)*1,[1]OUT_SyntheticFuels!K$4:K$1000)</f>
        <v>1.88244608101155E-4</v>
      </c>
      <c r="M2044" s="7" cm="1">
        <f t="array" ref="M2044">SUMPRODUCT(("SUP_WODBIOCCS"=[1]OUT_SyntheticFuels!$C$4:$C$1000)*1,("Var_cap"=[1]OUT_SyntheticFuels!$B$4:$B$1000)*1,[1]OUT_SyntheticFuels!L$4:L$1000)</f>
        <v>4.4746976355442301E-4</v>
      </c>
      <c r="N2044" s="7" cm="1">
        <f t="array" ref="N2044">SUMPRODUCT(("SUP_WODBIOCCS"=[1]OUT_SyntheticFuels!$C$4:$C$1000)*1,("Var_cap"=[1]OUT_SyntheticFuels!$B$4:$B$1000)*1,[1]OUT_SyntheticFuels!M$4:M$1000)</f>
        <v>4.4584826537574199E-4</v>
      </c>
      <c r="O2044" s="7" cm="1">
        <f t="array" ref="O2044">SUMPRODUCT(("SUP_WODBIOCCS"=[1]OUT_SyntheticFuels!$C$4:$C$1000)*1,("Var_cap"=[1]OUT_SyntheticFuels!$B$4:$B$1000)*1,[1]OUT_SyntheticFuels!N$4:N$1000)</f>
        <v>5.7290437875832305E-4</v>
      </c>
      <c r="P2044" s="7" cm="1">
        <f t="array" ref="P2044">SUMPRODUCT(("SUP_WODBIOCCS"=[1]OUT_SyntheticFuels!$C$4:$C$1000)*1,("Var_cap"=[1]OUT_SyntheticFuels!$B$4:$B$1000)*1,[1]OUT_SyntheticFuels!O$4:O$1000)</f>
        <v>5.6634862591176203E-4</v>
      </c>
      <c r="Q2044" s="7" cm="1">
        <f t="array" ref="Q2044">SUMPRODUCT(("SUP_WODBIOCCS"=[1]OUT_SyntheticFuels!$C$4:$C$1000)*1,("Var_cap"=[1]OUT_SyntheticFuels!$B$4:$B$1000)*1,[1]OUT_SyntheticFuels!P$4:P$1000)</f>
        <v>1.2500788452973199E-3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4.2429207844728492E-2</v>
      </c>
      <c r="G2045" s="7" cm="1">
        <f t="array" ref="G2045">SUMPRODUCT(("SUP_BIONGA"=[1]OUT_SyntheticFuels!$C$4:$C$1000)*1,("Var_cap"=[1]OUT_SyntheticFuels!$B$4:$B$1000)*1,[1]OUT_SyntheticFuels!F$4:F$1000)</f>
        <v>0.11138306866290243</v>
      </c>
      <c r="H2045" s="7" cm="1">
        <f t="array" ref="H2045">SUMPRODUCT(("SUP_BIONGA"=[1]OUT_SyntheticFuels!$C$4:$C$1000)*1,("Var_cap"=[1]OUT_SyntheticFuels!$B$4:$B$1000)*1,[1]OUT_SyntheticFuels!G$4:G$1000)</f>
        <v>8.9344571029125394E-2</v>
      </c>
      <c r="I2045" s="7" cm="1">
        <f t="array" ref="I2045">SUMPRODUCT(("SUP_BIONGA"=[1]OUT_SyntheticFuels!$C$4:$C$1000)*1,("Var_cap"=[1]OUT_SyntheticFuels!$B$4:$B$1000)*1,[1]OUT_SyntheticFuels!H$4:H$1000)</f>
        <v>8.8844394262823409E-2</v>
      </c>
      <c r="J2045" s="7" cm="1">
        <f t="array" ref="J2045">SUMPRODUCT(("SUP_BIONGA"=[1]OUT_SyntheticFuels!$C$4:$C$1000)*1,("Var_cap"=[1]OUT_SyntheticFuels!$B$4:$B$1000)*1,[1]OUT_SyntheticFuels!I$4:I$1000)</f>
        <v>8.5523725059350506E-2</v>
      </c>
      <c r="K2045" s="7" cm="1">
        <f t="array" ref="K2045">SUMPRODUCT(("SUP_BIONGA"=[1]OUT_SyntheticFuels!$C$4:$C$1000)*1,("Var_cap"=[1]OUT_SyntheticFuels!$B$4:$B$1000)*1,[1]OUT_SyntheticFuels!J$4:J$1000)</f>
        <v>9.2036336742465016E-2</v>
      </c>
      <c r="L2045" s="7" cm="1">
        <f t="array" ref="L2045">SUMPRODUCT(("SUP_BIONGA"=[1]OUT_SyntheticFuels!$C$4:$C$1000)*1,("Var_cap"=[1]OUT_SyntheticFuels!$B$4:$B$1000)*1,[1]OUT_SyntheticFuels!K$4:K$1000)</f>
        <v>0.1246004102796188</v>
      </c>
      <c r="M2045" s="7" cm="1">
        <f t="array" ref="M2045">SUMPRODUCT(("SUP_BIONGA"=[1]OUT_SyntheticFuels!$C$4:$C$1000)*1,("Var_cap"=[1]OUT_SyntheticFuels!$B$4:$B$1000)*1,[1]OUT_SyntheticFuels!L$4:L$1000)</f>
        <v>0.24726500420089748</v>
      </c>
      <c r="N2045" s="7" cm="1">
        <f t="array" ref="N2045">SUMPRODUCT(("SUP_BIONGA"=[1]OUT_SyntheticFuels!$C$4:$C$1000)*1,("Var_cap"=[1]OUT_SyntheticFuels!$B$4:$B$1000)*1,[1]OUT_SyntheticFuels!M$4:M$1000)</f>
        <v>0.31539162764112649</v>
      </c>
      <c r="O2045" s="7" cm="1">
        <f t="array" ref="O2045">SUMPRODUCT(("SUP_BIONGA"=[1]OUT_SyntheticFuels!$C$4:$C$1000)*1,("Var_cap"=[1]OUT_SyntheticFuels!$B$4:$B$1000)*1,[1]OUT_SyntheticFuels!N$4:N$1000)</f>
        <v>0.33170497613126204</v>
      </c>
      <c r="P2045" s="7" cm="1">
        <f t="array" ref="P2045">SUMPRODUCT(("SUP_BIONGA"=[1]OUT_SyntheticFuels!$C$4:$C$1000)*1,("Var_cap"=[1]OUT_SyntheticFuels!$B$4:$B$1000)*1,[1]OUT_SyntheticFuels!O$4:O$1000)</f>
        <v>0.33169754489857084</v>
      </c>
      <c r="Q2045" s="7" cm="1">
        <f t="array" ref="Q2045">SUMPRODUCT(("SUP_BIONGA"=[1]OUT_SyntheticFuels!$C$4:$C$1000)*1,("Var_cap"=[1]OUT_SyntheticFuels!$B$4:$B$1000)*1,[1]OUT_SyntheticFuels!P$4:P$1000)</f>
        <v>0.33214345684234431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0.36006818267401897</v>
      </c>
      <c r="G2046" s="7" cm="1">
        <f t="array" ref="G2046">SUMPRODUCT(("CT_CWODPLT"=[1]OUT_SyntheticFuels!$C$4:$C$1000)*1,("Var_cap"=[1]OUT_SyntheticFuels!$B$4:$B$1000)*1,[1]OUT_SyntheticFuels!F$4:F$1000)</f>
        <v>0.40965120538443828</v>
      </c>
      <c r="H2046" s="7" cm="1">
        <f t="array" ref="H2046">SUMPRODUCT(("CT_CWODPLT"=[1]OUT_SyntheticFuels!$C$4:$C$1000)*1,("Var_cap"=[1]OUT_SyntheticFuels!$B$4:$B$1000)*1,[1]OUT_SyntheticFuels!G$4:G$1000)</f>
        <v>0.39456840809731641</v>
      </c>
      <c r="I2046" s="7" cm="1">
        <f t="array" ref="I2046">SUMPRODUCT(("CT_CWODPLT"=[1]OUT_SyntheticFuels!$C$4:$C$1000)*1,("Var_cap"=[1]OUT_SyntheticFuels!$B$4:$B$1000)*1,[1]OUT_SyntheticFuels!H$4:H$1000)</f>
        <v>0.39455624075300644</v>
      </c>
      <c r="J2046" s="7" cm="1">
        <f t="array" ref="J2046">SUMPRODUCT(("CT_CWODPLT"=[1]OUT_SyntheticFuels!$C$4:$C$1000)*1,("Var_cap"=[1]OUT_SyntheticFuels!$B$4:$B$1000)*1,[1]OUT_SyntheticFuels!I$4:I$1000)</f>
        <v>0.41703879784956333</v>
      </c>
      <c r="K2046" s="7" cm="1">
        <f t="array" ref="K2046">SUMPRODUCT(("CT_CWODPLT"=[1]OUT_SyntheticFuels!$C$4:$C$1000)*1,("Var_cap"=[1]OUT_SyntheticFuels!$B$4:$B$1000)*1,[1]OUT_SyntheticFuels!J$4:J$1000)</f>
        <v>0.43584708300716191</v>
      </c>
      <c r="L2046" s="7" cm="1">
        <f t="array" ref="L2046">SUMPRODUCT(("CT_CWODPLT"=[1]OUT_SyntheticFuels!$C$4:$C$1000)*1,("Var_cap"=[1]OUT_SyntheticFuels!$B$4:$B$1000)*1,[1]OUT_SyntheticFuels!K$4:K$1000)</f>
        <v>0.43899878919571633</v>
      </c>
      <c r="M2046" s="7" cm="1">
        <f t="array" ref="M2046">SUMPRODUCT(("CT_CWODPLT"=[1]OUT_SyntheticFuels!$C$4:$C$1000)*1,("Var_cap"=[1]OUT_SyntheticFuels!$B$4:$B$1000)*1,[1]OUT_SyntheticFuels!L$4:L$1000)</f>
        <v>0.49956516285163216</v>
      </c>
      <c r="N2046" s="7" cm="1">
        <f t="array" ref="N2046">SUMPRODUCT(("CT_CWODPLT"=[1]OUT_SyntheticFuels!$C$4:$C$1000)*1,("Var_cap"=[1]OUT_SyntheticFuels!$B$4:$B$1000)*1,[1]OUT_SyntheticFuels!M$4:M$1000)</f>
        <v>0.4315339333337298</v>
      </c>
      <c r="O2046" s="7" cm="1">
        <f t="array" ref="O2046">SUMPRODUCT(("CT_CWODPLT"=[1]OUT_SyntheticFuels!$C$4:$C$1000)*1,("Var_cap"=[1]OUT_SyntheticFuels!$B$4:$B$1000)*1,[1]OUT_SyntheticFuels!N$4:N$1000)</f>
        <v>0.44456256356887786</v>
      </c>
      <c r="P2046" s="7" cm="1">
        <f t="array" ref="P2046">SUMPRODUCT(("CT_CWODPLT"=[1]OUT_SyntheticFuels!$C$4:$C$1000)*1,("Var_cap"=[1]OUT_SyntheticFuels!$B$4:$B$1000)*1,[1]OUT_SyntheticFuels!O$4:O$1000)</f>
        <v>0.43465552819357445</v>
      </c>
      <c r="Q2046" s="7" cm="1">
        <f t="array" ref="Q2046">SUMPRODUCT(("CT_CWODPLT"=[1]OUT_SyntheticFuels!$C$4:$C$1000)*1,("Var_cap"=[1]OUT_SyntheticFuels!$B$4:$B$1000)*1,[1]OUT_SyntheticFuels!P$4:P$1000)</f>
        <v>0.42817599551496505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8.6079543514774705E-6</v>
      </c>
      <c r="J2047" s="7" cm="1">
        <f t="array" ref="J2047">SUMPRODUCT(("SUP_H2NGA"=[1]OUT_SyntheticFuels!$C$4:$C$1000)*1,("Var_cap"=[1]OUT_SyntheticFuels!$B$4:$B$1000)*1,[1]OUT_SyntheticFuels!I$4:I$1000)</f>
        <v>3.2844312019118868E-5</v>
      </c>
      <c r="K2047" s="7" cm="1">
        <f t="array" ref="K2047">SUMPRODUCT(("SUP_H2NGA"=[1]OUT_SyntheticFuels!$C$4:$C$1000)*1,("Var_cap"=[1]OUT_SyntheticFuels!$B$4:$B$1000)*1,[1]OUT_SyntheticFuels!J$4:J$1000)</f>
        <v>0.1440560843234292</v>
      </c>
      <c r="L2047" s="7" cm="1">
        <f t="array" ref="L2047">SUMPRODUCT(("SUP_H2NGA"=[1]OUT_SyntheticFuels!$C$4:$C$1000)*1,("Var_cap"=[1]OUT_SyntheticFuels!$B$4:$B$1000)*1,[1]OUT_SyntheticFuels!K$4:K$1000)</f>
        <v>0.57790169739366748</v>
      </c>
      <c r="M2047" s="7" cm="1">
        <f t="array" ref="M2047">SUMPRODUCT(("SUP_H2NGA"=[1]OUT_SyntheticFuels!$C$4:$C$1000)*1,("Var_cap"=[1]OUT_SyntheticFuels!$B$4:$B$1000)*1,[1]OUT_SyntheticFuels!L$4:L$1000)</f>
        <v>1.583575390464981</v>
      </c>
      <c r="N2047" s="7" cm="1">
        <f t="array" ref="N2047">SUMPRODUCT(("SUP_H2NGA"=[1]OUT_SyntheticFuels!$C$4:$C$1000)*1,("Var_cap"=[1]OUT_SyntheticFuels!$B$4:$B$1000)*1,[1]OUT_SyntheticFuels!M$4:M$1000)</f>
        <v>1.43987817340293</v>
      </c>
      <c r="O2047" s="7" cm="1">
        <f t="array" ref="O2047">SUMPRODUCT(("SUP_H2NGA"=[1]OUT_SyntheticFuels!$C$4:$C$1000)*1,("Var_cap"=[1]OUT_SyntheticFuels!$B$4:$B$1000)*1,[1]OUT_SyntheticFuels!N$4:N$1000)</f>
        <v>1.4396385127268239</v>
      </c>
      <c r="P2047" s="7" cm="1">
        <f t="array" ref="P2047">SUMPRODUCT(("SUP_H2NGA"=[1]OUT_SyntheticFuels!$C$4:$C$1000)*1,("Var_cap"=[1]OUT_SyntheticFuels!$B$4:$B$1000)*1,[1]OUT_SyntheticFuels!O$4:O$1000)</f>
        <v>1.4360432761116864</v>
      </c>
      <c r="Q2047" s="7" cm="1">
        <f t="array" ref="Q2047">SUMPRODUCT(("SUP_H2NGA"=[1]OUT_SyntheticFuels!$C$4:$C$1000)*1,("Var_cap"=[1]OUT_SyntheticFuels!$B$4:$B$1000)*1,[1]OUT_SyntheticFuels!P$4:P$1000)</f>
        <v>1.4064629884541371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1.17778984829553E-5</v>
      </c>
      <c r="J2048" s="7" cm="1">
        <f t="array" ref="J2048">SUMPRODUCT(("SUP_H2DSL"=[1]OUT_SyntheticFuels!$C$4:$C$1000)*1,("Var_cap"=[1]OUT_SyntheticFuels!$B$4:$B$1000)*1,[1]OUT_SyntheticFuels!I$4:I$1000)</f>
        <v>6.801818582922241E-5</v>
      </c>
      <c r="K2048" s="7" cm="1">
        <f t="array" ref="K2048">SUMPRODUCT(("SUP_H2DSL"=[1]OUT_SyntheticFuels!$C$4:$C$1000)*1,("Var_cap"=[1]OUT_SyntheticFuels!$B$4:$B$1000)*1,[1]OUT_SyntheticFuels!J$4:J$1000)</f>
        <v>0.17274784468085311</v>
      </c>
      <c r="L2048" s="7" cm="1">
        <f t="array" ref="L2048">SUMPRODUCT(("SUP_H2DSL"=[1]OUT_SyntheticFuels!$C$4:$C$1000)*1,("Var_cap"=[1]OUT_SyntheticFuels!$B$4:$B$1000)*1,[1]OUT_SyntheticFuels!K$4:K$1000)</f>
        <v>0.17634731993523617</v>
      </c>
      <c r="M2048" s="7" cm="1">
        <f t="array" ref="M2048">SUMPRODUCT(("SUP_H2DSL"=[1]OUT_SyntheticFuels!$C$4:$C$1000)*1,("Var_cap"=[1]OUT_SyntheticFuels!$B$4:$B$1000)*1,[1]OUT_SyntheticFuels!L$4:L$1000)</f>
        <v>9.4491437706799686E-2</v>
      </c>
      <c r="N2048" s="7" cm="1">
        <f t="array" ref="N2048">SUMPRODUCT(("SUP_H2DSL"=[1]OUT_SyntheticFuels!$C$4:$C$1000)*1,("Var_cap"=[1]OUT_SyntheticFuels!$B$4:$B$1000)*1,[1]OUT_SyntheticFuels!M$4:M$1000)</f>
        <v>8.1786012370389585E-2</v>
      </c>
      <c r="O2048" s="7" cm="1">
        <f t="array" ref="O2048">SUMPRODUCT(("SUP_H2DSL"=[1]OUT_SyntheticFuels!$C$4:$C$1000)*1,("Var_cap"=[1]OUT_SyntheticFuels!$B$4:$B$1000)*1,[1]OUT_SyntheticFuels!N$4:N$1000)</f>
        <v>3.3584693587058533E-2</v>
      </c>
      <c r="P2048" s="7" cm="1">
        <f t="array" ref="P2048">SUMPRODUCT(("SUP_H2DSL"=[1]OUT_SyntheticFuels!$C$4:$C$1000)*1,("Var_cap"=[1]OUT_SyntheticFuels!$B$4:$B$1000)*1,[1]OUT_SyntheticFuels!O$4:O$1000)</f>
        <v>3.0054147252496909E-2</v>
      </c>
      <c r="Q2048" s="7" cm="1">
        <f t="array" ref="Q2048">SUMPRODUCT(("SUP_H2DSL"=[1]OUT_SyntheticFuels!$C$4:$C$1000)*1,("Var_cap"=[1]OUT_SyntheticFuels!$B$4:$B$1000)*1,[1]OUT_SyntheticFuels!P$4:P$1000)</f>
        <v>3.022750601748294E-2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1.13402176660075E-5</v>
      </c>
      <c r="J2049" s="7" cm="1">
        <f t="array" ref="J2049">SUMPRODUCT(("SUP_H2GSL"=[1]OUT_SyntheticFuels!$C$4:$C$1000)*1,("Var_cap"=[1]OUT_SyntheticFuels!$B$4:$B$1000)*1,[1]OUT_SyntheticFuels!I$4:I$1000)</f>
        <v>6.4810620045366177E-5</v>
      </c>
      <c r="K2049" s="7" cm="1">
        <f t="array" ref="K2049">SUMPRODUCT(("SUP_H2GSL"=[1]OUT_SyntheticFuels!$C$4:$C$1000)*1,("Var_cap"=[1]OUT_SyntheticFuels!$B$4:$B$1000)*1,[1]OUT_SyntheticFuels!J$4:J$1000)</f>
        <v>0.19043513540103951</v>
      </c>
      <c r="L2049" s="7" cm="1">
        <f t="array" ref="L2049">SUMPRODUCT(("SUP_H2GSL"=[1]OUT_SyntheticFuels!$C$4:$C$1000)*1,("Var_cap"=[1]OUT_SyntheticFuels!$B$4:$B$1000)*1,[1]OUT_SyntheticFuels!K$4:K$1000)</f>
        <v>0.19046829875341401</v>
      </c>
      <c r="M2049" s="7" cm="1">
        <f t="array" ref="M2049">SUMPRODUCT(("SUP_H2GSL"=[1]OUT_SyntheticFuels!$C$4:$C$1000)*1,("Var_cap"=[1]OUT_SyntheticFuels!$B$4:$B$1000)*1,[1]OUT_SyntheticFuels!L$4:L$1000)</f>
        <v>0.14693222246936261</v>
      </c>
      <c r="N2049" s="7" cm="1">
        <f t="array" ref="N2049">SUMPRODUCT(("SUP_H2GSL"=[1]OUT_SyntheticFuels!$C$4:$C$1000)*1,("Var_cap"=[1]OUT_SyntheticFuels!$B$4:$B$1000)*1,[1]OUT_SyntheticFuels!M$4:M$1000)</f>
        <v>2.7106520407057993E-2</v>
      </c>
      <c r="O2049" s="7" cm="1">
        <f t="array" ref="O2049">SUMPRODUCT(("SUP_H2GSL"=[1]OUT_SyntheticFuels!$C$4:$C$1000)*1,("Var_cap"=[1]OUT_SyntheticFuels!$B$4:$B$1000)*1,[1]OUT_SyntheticFuels!N$4:N$1000)</f>
        <v>2.1605973412340246E-2</v>
      </c>
      <c r="P2049" s="7" cm="1">
        <f t="array" ref="P2049">SUMPRODUCT(("SUP_H2GSL"=[1]OUT_SyntheticFuels!$C$4:$C$1000)*1,("Var_cap"=[1]OUT_SyntheticFuels!$B$4:$B$1000)*1,[1]OUT_SyntheticFuels!O$4:O$1000)</f>
        <v>2.1668320075040878E-2</v>
      </c>
      <c r="Q2049" s="7" cm="1">
        <f t="array" ref="Q2049">SUMPRODUCT(("SUP_H2GSL"=[1]OUT_SyntheticFuels!$C$4:$C$1000)*1,("Var_cap"=[1]OUT_SyntheticFuels!$B$4:$B$1000)*1,[1]OUT_SyntheticFuels!P$4:P$1000)</f>
        <v>2.2054527218308445E-2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2.678616377246686E-2</v>
      </c>
      <c r="G2050" s="3">
        <f t="shared" si="2211"/>
        <v>1.3617898889462769</v>
      </c>
      <c r="H2050" s="3">
        <f t="shared" si="2211"/>
        <v>5.3381510520151885</v>
      </c>
      <c r="I2050" s="3">
        <f t="shared" si="2211"/>
        <v>3.843962599031538</v>
      </c>
      <c r="J2050" s="3">
        <f t="shared" si="2211"/>
        <v>12.024577311843787</v>
      </c>
      <c r="K2050" s="3">
        <f t="shared" si="2211"/>
        <v>12.31209997207357</v>
      </c>
      <c r="L2050" s="3">
        <f t="shared" ref="L2050:O2050" si="2212">SUM(L2051,L2053,L2057,L2061,L2077,L2084,L2092,L2094,L2102,L2106,L2100)</f>
        <v>13.780518686915594</v>
      </c>
      <c r="M2050" s="3">
        <f t="shared" si="2212"/>
        <v>8.1246765901872209</v>
      </c>
      <c r="N2050" s="3">
        <f t="shared" si="2212"/>
        <v>10.053750226856426</v>
      </c>
      <c r="O2050" s="3">
        <f t="shared" si="2212"/>
        <v>15.105614563497461</v>
      </c>
      <c r="P2050" s="3">
        <f>SUM(P2051,P2053,P2057,P2061,P2077,P2084,P2092,P2094,P2102,P2106,P2100)</f>
        <v>14.381994129239612</v>
      </c>
      <c r="Q2050" s="3">
        <f>SUM(Q2051,Q2053,Q2057,Q2061,Q2077,Q2084,Q2092,Q2094,Q2102,Q2106,Q2100)</f>
        <v>8.2200179852040733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1.2322637338053599</v>
      </c>
      <c r="H2051" s="1">
        <f t="shared" si="2215"/>
        <v>0.82027863558721104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5.0021467935515998E-2</v>
      </c>
      <c r="N2051" s="1">
        <f t="shared" si="2215"/>
        <v>0.31071033043032142</v>
      </c>
      <c r="O2051" s="1">
        <f t="shared" si="2215"/>
        <v>0.18787648214833608</v>
      </c>
      <c r="P2051" s="1">
        <f>+P2052</f>
        <v>3.8202984181388094E-3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1.2322637338053599</v>
      </c>
      <c r="H2052" s="1">
        <f>'[1]Electricity and CHPs_NCAP'!D$14</f>
        <v>0.82027863558721104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5.0021467935515998E-2</v>
      </c>
      <c r="N2052" s="1">
        <f>'[1]Electricity and CHPs_NCAP'!J$14</f>
        <v>0.31071033043032142</v>
      </c>
      <c r="O2052" s="1">
        <f>'[1]Electricity and CHPs_NCAP'!K$14</f>
        <v>0.18787648214833608</v>
      </c>
      <c r="P2052" s="1">
        <f>'[1]Electricity and CHPs_NCAP'!L$14</f>
        <v>3.8202984181388094E-3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1.4752706772724947E-2</v>
      </c>
      <c r="H2053" s="1">
        <f t="shared" si="2217"/>
        <v>0.30805240847438342</v>
      </c>
      <c r="I2053" s="1">
        <f t="shared" si="2217"/>
        <v>3.8097218891831264E-2</v>
      </c>
      <c r="J2053" s="1">
        <f t="shared" si="2217"/>
        <v>0.30425446907287984</v>
      </c>
      <c r="K2053" s="1">
        <f t="shared" si="2217"/>
        <v>1.3027414172330481E-3</v>
      </c>
      <c r="L2053" s="1">
        <f t="shared" ref="L2053:O2053" si="2218">SUM(L2054:L2056)</f>
        <v>0.22498974229845553</v>
      </c>
      <c r="M2053" s="1">
        <f t="shared" si="2218"/>
        <v>6.031832884533791E-4</v>
      </c>
      <c r="N2053" s="1">
        <f t="shared" si="2218"/>
        <v>4.5610557456607654E-5</v>
      </c>
      <c r="O2053" s="1">
        <f t="shared" si="2218"/>
        <v>3.4336917252880427E-3</v>
      </c>
      <c r="P2053" s="1">
        <f>SUM(P2054:P2056)</f>
        <v>6.7659444260183122E-5</v>
      </c>
      <c r="Q2053" s="1">
        <f>SUM(Q2054:Q2056)</f>
        <v>3.2004910392542342E-3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1.076202516064214E-2</v>
      </c>
      <c r="H2054" s="1">
        <f>'[1]Electricity and CHPs_NCAP'!D$15</f>
        <v>3.8681562801918611E-2</v>
      </c>
      <c r="I2054" s="1">
        <f>'[1]Electricity and CHPs_NCAP'!E$15</f>
        <v>3.494272616711832E-2</v>
      </c>
      <c r="J2054" s="1">
        <f>'[1]Electricity and CHPs_NCAP'!F$15</f>
        <v>0.30423604353501926</v>
      </c>
      <c r="K2054" s="1">
        <f>'[1]Electricity and CHPs_NCAP'!G$15</f>
        <v>5.9787872365677939E-4</v>
      </c>
      <c r="L2054" s="1">
        <f>'[1]Electricity and CHPs_NCAP'!H$15</f>
        <v>9.5725056949668601E-7</v>
      </c>
      <c r="M2054" s="1">
        <f>'[1]Electricity and CHPs_NCAP'!I$15</f>
        <v>4.617561740853236E-6</v>
      </c>
      <c r="N2054" s="1">
        <f>'[1]Electricity and CHPs_NCAP'!J$15</f>
        <v>5.1655113050425504E-6</v>
      </c>
      <c r="O2054" s="1">
        <f>'[1]Electricity and CHPs_NCAP'!K$15</f>
        <v>2.3428811852833959E-5</v>
      </c>
      <c r="P2054" s="1">
        <f>'[1]Electricity and CHPs_NCAP'!L$15</f>
        <v>5.7147634484300605E-7</v>
      </c>
      <c r="Q2054" s="1">
        <f>'[1]Electricity and CHPs_NCAP'!M$15</f>
        <v>2.8225498845601598E-7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2.291770629484137E-3</v>
      </c>
      <c r="H2055" s="1">
        <f>'[1]Electricity and CHPs_NCAP'!D$16</f>
        <v>0.26934972844613803</v>
      </c>
      <c r="I2055" s="1">
        <f>'[1]Electricity and CHPs_NCAP'!E$16</f>
        <v>3.1428223000116422E-3</v>
      </c>
      <c r="J2055" s="1">
        <f>'[1]Electricity and CHPs_NCAP'!F$16</f>
        <v>6.2400320807095314E-6</v>
      </c>
      <c r="K2055" s="1">
        <f>'[1]Electricity and CHPs_NCAP'!G$16</f>
        <v>2.9545826256795591E-5</v>
      </c>
      <c r="L2055" s="1">
        <f>'[1]Electricity and CHPs_NCAP'!H$16</f>
        <v>0.22498331176313777</v>
      </c>
      <c r="M2055" s="1">
        <f>'[1]Electricity and CHPs_NCAP'!I$16</f>
        <v>3.4317182816067857E-5</v>
      </c>
      <c r="N2055" s="1">
        <f>'[1]Electricity and CHPs_NCAP'!J$16</f>
        <v>1.3059147058631604E-5</v>
      </c>
      <c r="O2055" s="1">
        <f>'[1]Electricity and CHPs_NCAP'!K$16</f>
        <v>4.9159006468050897E-4</v>
      </c>
      <c r="P2055" s="1">
        <f>'[1]Electricity and CHPs_NCAP'!L$16</f>
        <v>6.7087967915340112E-5</v>
      </c>
      <c r="Q2055" s="1">
        <f>'[1]Electricity and CHPs_NCAP'!M$16</f>
        <v>3.2002087842657781E-3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1.6989109825986701E-3</v>
      </c>
      <c r="H2056" s="1">
        <f>'[1]Electricity and CHPs_NCAP'!D$17</f>
        <v>2.1117226326784799E-5</v>
      </c>
      <c r="I2056" s="1">
        <f>'[1]Electricity and CHPs_NCAP'!E$17</f>
        <v>1.16704247013009E-5</v>
      </c>
      <c r="J2056" s="1">
        <f>'[1]Electricity and CHPs_NCAP'!F$17</f>
        <v>1.21855057798791E-5</v>
      </c>
      <c r="K2056" s="1">
        <f>'[1]Electricity and CHPs_NCAP'!G$17</f>
        <v>6.7531686731947299E-4</v>
      </c>
      <c r="L2056" s="1">
        <f>'[1]Electricity and CHPs_NCAP'!H$17</f>
        <v>5.4732847482575301E-6</v>
      </c>
      <c r="M2056" s="1">
        <f>'[1]Electricity and CHPs_NCAP'!I$17</f>
        <v>5.6424854389645798E-4</v>
      </c>
      <c r="N2056" s="1">
        <f>'[1]Electricity and CHPs_NCAP'!J$17</f>
        <v>2.7385899092933499E-5</v>
      </c>
      <c r="O2056" s="1">
        <f>'[1]Electricity and CHPs_NCAP'!K$17</f>
        <v>2.9186728487547E-3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1.9527854658862483E-2</v>
      </c>
      <c r="H2057" s="1">
        <f t="shared" si="2219"/>
        <v>1.060213241264691E-2</v>
      </c>
      <c r="I2057" s="1">
        <f t="shared" si="2219"/>
        <v>4.0844581007902253E-2</v>
      </c>
      <c r="J2057" s="1">
        <f t="shared" si="2219"/>
        <v>4.5889837412886837E-3</v>
      </c>
      <c r="K2057" s="1">
        <f t="shared" si="2219"/>
        <v>7.6590371238708201E-4</v>
      </c>
      <c r="L2057" s="1">
        <f t="shared" ref="L2057:O2057" si="2220">SUM(L2058:L2060)</f>
        <v>4.1216982445612651E-4</v>
      </c>
      <c r="M2057" s="1">
        <f t="shared" si="2220"/>
        <v>1.640506513701585E-4</v>
      </c>
      <c r="N2057" s="1">
        <f t="shared" si="2220"/>
        <v>1.856520752281906E-3</v>
      </c>
      <c r="O2057" s="1">
        <f t="shared" si="2220"/>
        <v>5.4548942285475395E-3</v>
      </c>
      <c r="P2057" s="1">
        <f>SUM(P2058:P2060)</f>
        <v>3.8913700268802158E-3</v>
      </c>
      <c r="Q2057" s="1">
        <f>SUM(Q2058:Q2060)</f>
        <v>7.2223365916216798E-3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7.3588881471983906E-5</v>
      </c>
      <c r="H2058" s="1">
        <f>'[1]Electricity and CHPs_NCAP'!D$18</f>
        <v>1.05801346053222E-2</v>
      </c>
      <c r="I2058" s="1">
        <f>'[1]Electricity and CHPs_NCAP'!E$18</f>
        <v>4.0810689829274903E-2</v>
      </c>
      <c r="J2058" s="1">
        <f>'[1]Electricity and CHPs_NCAP'!F$18</f>
        <v>4.4636680799440996E-3</v>
      </c>
      <c r="K2058" s="1">
        <f>'[1]Electricity and CHPs_NCAP'!G$18</f>
        <v>1.5123104744353799E-4</v>
      </c>
      <c r="L2058" s="1">
        <f>'[1]Electricity and CHPs_NCAP'!H$18</f>
        <v>7.0971157832757506E-5</v>
      </c>
      <c r="M2058" s="1">
        <f>'[1]Electricity and CHPs_NCAP'!I$18</f>
        <v>1.0309448914528799E-4</v>
      </c>
      <c r="N2058" s="1">
        <f>'[1]Electricity and CHPs_NCAP'!J$18</f>
        <v>1.43965846655607E-4</v>
      </c>
      <c r="O2058" s="1">
        <f>'[1]Electricity and CHPs_NCAP'!K$18</f>
        <v>3.9388456180006904E-3</v>
      </c>
      <c r="P2058" s="1">
        <f>'[1]Electricity and CHPs_NCAP'!L$18</f>
        <v>2.9348470261899699E-3</v>
      </c>
      <c r="Q2058" s="1">
        <f>'[1]Electricity and CHPs_NCAP'!M$18</f>
        <v>2.99275036557214E-3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2.13801036640987E-5</v>
      </c>
      <c r="H2059" s="1">
        <f>'[1]Electricity and CHPs_NCAP'!D$28</f>
        <v>2.1997807324710501E-5</v>
      </c>
      <c r="I2059" s="1">
        <f>'[1]Electricity and CHPs_NCAP'!E$28</f>
        <v>3.3891178627351E-5</v>
      </c>
      <c r="J2059" s="1">
        <f>'[1]Electricity and CHPs_NCAP'!F$28</f>
        <v>1.25315661344584E-4</v>
      </c>
      <c r="K2059" s="1">
        <f>'[1]Electricity and CHPs_NCAP'!G$28</f>
        <v>6.1467266494354405E-4</v>
      </c>
      <c r="L2059" s="1">
        <f>'[1]Electricity and CHPs_NCAP'!H$28</f>
        <v>3.41198666623369E-4</v>
      </c>
      <c r="M2059" s="1">
        <f>'[1]Electricity and CHPs_NCAP'!I$28</f>
        <v>6.0956162224870497E-5</v>
      </c>
      <c r="N2059" s="1">
        <f>'[1]Electricity and CHPs_NCAP'!J$28</f>
        <v>1.01582079273829E-4</v>
      </c>
      <c r="O2059" s="1">
        <f>'[1]Electricity and CHPs_NCAP'!K$28</f>
        <v>8.7260574249256595E-4</v>
      </c>
      <c r="P2059" s="1">
        <f>'[1]Electricity and CHPs_NCAP'!L$28</f>
        <v>2.2451947137831801E-4</v>
      </c>
      <c r="Q2059" s="1">
        <f>'[1]Electricity and CHPs_NCAP'!M$28</f>
        <v>1.3256678696296699E-3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1.9432885673726401E-2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1.61097282635247E-3</v>
      </c>
      <c r="O2060" s="1">
        <f>'[1]Electricity and CHPs_NCAP'!K$41</f>
        <v>6.4344286805428301E-4</v>
      </c>
      <c r="P2060" s="1">
        <f>'[1]Electricity and CHPs_NCAP'!L$41</f>
        <v>7.3200352931192801E-4</v>
      </c>
      <c r="Q2060" s="1">
        <f>'[1]Electricity and CHPs_NCAP'!M$41</f>
        <v>2.9039183564198699E-3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7.1457682604085221E-2</v>
      </c>
      <c r="H2061" s="1">
        <f t="shared" si="2221"/>
        <v>8.902943577953534E-3</v>
      </c>
      <c r="I2061" s="1">
        <f t="shared" si="2221"/>
        <v>2.6409651970770998E-2</v>
      </c>
      <c r="J2061" s="1">
        <f t="shared" si="2221"/>
        <v>8.3233222419868053E-2</v>
      </c>
      <c r="K2061" s="1">
        <f t="shared" si="2221"/>
        <v>3.3372183431603947E-2</v>
      </c>
      <c r="L2061" s="1">
        <f t="shared" ref="L2061:O2061" si="2222">SUM(L2062:L2076)</f>
        <v>1.4417878793645903E-2</v>
      </c>
      <c r="M2061" s="1">
        <f t="shared" si="2222"/>
        <v>5.7928841446969526E-2</v>
      </c>
      <c r="N2061" s="1">
        <f t="shared" si="2222"/>
        <v>0.20590355506376889</v>
      </c>
      <c r="O2061" s="1">
        <f t="shared" si="2222"/>
        <v>4.4597214167302557E-2</v>
      </c>
      <c r="P2061" s="1">
        <f>SUM(P2062:P2076)</f>
        <v>8.2317091956385827E-2</v>
      </c>
      <c r="Q2061" s="1">
        <f>SUM(Q2062:Q2076)</f>
        <v>5.2704222799887269E-2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3.4612053372480198E-4</v>
      </c>
      <c r="L2062" s="1">
        <f>'[1]Electricity and CHPs_NCAP'!H$21</f>
        <v>6.7179515289073196E-4</v>
      </c>
      <c r="M2062" s="1">
        <f>'[1]Electricity and CHPs_NCAP'!I$21</f>
        <v>1.1613871576277399E-3</v>
      </c>
      <c r="N2062" s="1">
        <f>'[1]Electricity and CHPs_NCAP'!J$21</f>
        <v>9.9443387444700794E-4</v>
      </c>
      <c r="O2062" s="1">
        <f>'[1]Electricity and CHPs_NCAP'!K$21</f>
        <v>2.4240348162306099E-5</v>
      </c>
      <c r="P2062" s="1">
        <f>'[1]Electricity and CHPs_NCAP'!L$21</f>
        <v>1.69809398830015E-3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5.5723476755242503E-3</v>
      </c>
      <c r="K2063" s="1">
        <f>'[1]Electricity and CHPs_NCAP'!G$22</f>
        <v>5.1055242672992098E-5</v>
      </c>
      <c r="L2063" s="1">
        <f>'[1]Electricity and CHPs_NCAP'!H$22</f>
        <v>1.7626965999774101E-4</v>
      </c>
      <c r="M2063" s="1">
        <f>'[1]Electricity and CHPs_NCAP'!I$22</f>
        <v>5.0729783632386602E-3</v>
      </c>
      <c r="N2063" s="1">
        <f>'[1]Electricity and CHPs_NCAP'!J$22</f>
        <v>5.1313314387984904E-4</v>
      </c>
      <c r="O2063" s="1">
        <f>'[1]Electricity and CHPs_NCAP'!K$22</f>
        <v>1.37650500378946E-2</v>
      </c>
      <c r="P2063" s="1">
        <f>'[1]Electricity and CHPs_NCAP'!L$22</f>
        <v>2.86386098830521E-3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6.3908816709948898E-4</v>
      </c>
      <c r="M2064" s="1">
        <f>'[1]Electricity and CHPs_NCAP'!I$23</f>
        <v>0</v>
      </c>
      <c r="N2064" s="1">
        <f>'[1]Electricity and CHPs_NCAP'!J$23</f>
        <v>0.109781171007877</v>
      </c>
      <c r="O2064" s="1">
        <f>'[1]Electricity and CHPs_NCAP'!K$23</f>
        <v>3.6739787003033199E-5</v>
      </c>
      <c r="P2064" s="1">
        <f>'[1]Electricity and CHPs_NCAP'!L$23</f>
        <v>2.0263532057846999E-4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1.9542898314537599E-6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5.3840566182041398E-6</v>
      </c>
      <c r="H2067" s="1">
        <f>'[1]Electricity and CHPs_NCAP'!D$39</f>
        <v>1.4223582178985499E-4</v>
      </c>
      <c r="I2067" s="1">
        <f>'[1]Electricity and CHPs_NCAP'!E$39</f>
        <v>1.41747233191288E-2</v>
      </c>
      <c r="J2067" s="1">
        <f>'[1]Electricity and CHPs_NCAP'!F$39</f>
        <v>3.2604397918565703E-2</v>
      </c>
      <c r="K2067" s="1">
        <f>'[1]Electricity and CHPs_NCAP'!G$39</f>
        <v>1.0070242549879748E-5</v>
      </c>
      <c r="L2067" s="1">
        <f>'[1]Electricity and CHPs_NCAP'!H$39</f>
        <v>3.24017339926128E-5</v>
      </c>
      <c r="M2067" s="1">
        <f>'[1]Electricity and CHPs_NCAP'!I$39</f>
        <v>8.9768369211495197E-5</v>
      </c>
      <c r="N2067" s="1">
        <f>'[1]Electricity and CHPs_NCAP'!J$39</f>
        <v>5.0042980581998998E-2</v>
      </c>
      <c r="O2067" s="1">
        <f>'[1]Electricity and CHPs_NCAP'!K$39</f>
        <v>2.3408340031228405E-3</v>
      </c>
      <c r="P2067" s="1">
        <f>'[1]Electricity and CHPs_NCAP'!L$39</f>
        <v>1.3276053132718298E-2</v>
      </c>
      <c r="Q2067" s="1">
        <f>'[1]Electricity and CHPs_NCAP'!M$39</f>
        <v>4.9990400892182228E-4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1.60899350672236E-3</v>
      </c>
      <c r="L2068" s="1">
        <f>'[1]Electricity and CHPs_NCAP'!H$40</f>
        <v>1.80676618605566E-4</v>
      </c>
      <c r="M2068" s="1">
        <f>'[1]Electricity and CHPs_NCAP'!I$40</f>
        <v>4.7797328168879801E-3</v>
      </c>
      <c r="N2068" s="1">
        <f>'[1]Electricity and CHPs_NCAP'!J$40</f>
        <v>6.6442531124388804E-3</v>
      </c>
      <c r="O2068" s="1">
        <f>'[1]Electricity and CHPs_NCAP'!K$40</f>
        <v>2.71732427917451E-3</v>
      </c>
      <c r="P2068" s="1">
        <f>'[1]Electricity and CHPs_NCAP'!L$40</f>
        <v>4.42160271634602E-3</v>
      </c>
      <c r="Q2068" s="1">
        <f>'[1]Electricity and CHPs_NCAP'!M$40</f>
        <v>1.27918750452888E-2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'[1]Electricity and CHPs_NCAP'!F$47</f>
        <v>9.4721537013289195E-4</v>
      </c>
      <c r="K2069" s="1">
        <f>'[1]Electricity and CHPs_NCAP'!G$47</f>
        <v>1.9917527923911E-4</v>
      </c>
      <c r="L2069" s="1">
        <f>'[1]Electricity and CHPs_NCAP'!H$47</f>
        <v>2.2500518421661101E-5</v>
      </c>
      <c r="M2069" s="1">
        <f>'[1]Electricity and CHPs_NCAP'!I$47</f>
        <v>1.3279854667791499E-3</v>
      </c>
      <c r="N2069" s="1">
        <f>'[1]Electricity and CHPs_NCAP'!J$47</f>
        <v>5.6741747755053503E-6</v>
      </c>
      <c r="O2069" s="1">
        <f>'[1]Electricity and CHPs_NCAP'!K$47</f>
        <v>6.6275351960321904E-4</v>
      </c>
      <c r="P2069" s="1">
        <f>'[1]Electricity and CHPs_NCAP'!L$47</f>
        <v>4.0737230625506799E-4</v>
      </c>
      <c r="Q2069" s="1">
        <f>'[1]Electricity and CHPs_NCAP'!M$47</f>
        <v>3.5411719924637503E-4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8.9658540954306795E-4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1.127868023432965E-3</v>
      </c>
      <c r="O2070" s="1">
        <f>'[1]Electricity and CHPs_NCAP'!K$48</f>
        <v>6.9040689861821799E-4</v>
      </c>
      <c r="P2070" s="1">
        <f>'[1]Electricity and CHPs_NCAP'!L$48</f>
        <v>1.6766716407854727E-3</v>
      </c>
      <c r="Q2070" s="1">
        <f>'[1]Electricity and CHPs_NCAP'!M$48</f>
        <v>5.0262105466208071E-4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7.1404265014770305E-4</v>
      </c>
      <c r="O2071" s="1">
        <f>'[1]Electricity and CHPs_NCAP'!K$49</f>
        <v>4.9477488851352503E-4</v>
      </c>
      <c r="P2071" s="1">
        <f>'[1]Electricity and CHPs_NCAP'!L$49</f>
        <v>9.13072811327208E-6</v>
      </c>
      <c r="Q2071" s="1">
        <f>'[1]Electricity and CHPs_NCAP'!M$49</f>
        <v>9.25239895251706E-4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3.3721326900719001E-3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2.5463383690484398E-3</v>
      </c>
      <c r="O2072" s="1">
        <f>'[1]Electricity and CHPs_NCAP'!K$51</f>
        <v>5.8432847441211404E-3</v>
      </c>
      <c r="P2072" s="1">
        <f>'[1]Electricity and CHPs_NCAP'!L$51</f>
        <v>3.3254976779302919E-3</v>
      </c>
      <c r="Q2072" s="1">
        <f>'[1]Electricity and CHPs_NCAP'!M$51</f>
        <v>4.5139563405315877E-3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2.2294502468635001E-3</v>
      </c>
      <c r="O2073" s="1">
        <f>'[1]Electricity and CHPs_NCAP'!K$52</f>
        <v>1.1684230940333061E-3</v>
      </c>
      <c r="P2073" s="1">
        <f>'[1]Electricity and CHPs_NCAP'!L$52</f>
        <v>2.363321894896298E-5</v>
      </c>
      <c r="Q2073" s="1">
        <f>'[1]Electricity and CHPs_NCAP'!M$52</f>
        <v>2.4711306486783699E-3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2.6268634321105599E-2</v>
      </c>
      <c r="H2074" s="1">
        <f>'[1]Electricity and CHPs_NCAP'!D$54</f>
        <v>8.7607077561636798E-3</v>
      </c>
      <c r="I2074" s="1">
        <f>'[1]Electricity and CHPs_NCAP'!E$54</f>
        <v>1.2234928651642199E-2</v>
      </c>
      <c r="J2074" s="1">
        <f>'[1]Electricity and CHPs_NCAP'!F$54</f>
        <v>4.4109261455645199E-2</v>
      </c>
      <c r="K2074" s="1">
        <f>'[1]Electricity and CHPs_NCAP'!G$54</f>
        <v>3.1156768626694802E-2</v>
      </c>
      <c r="L2074" s="1">
        <f>'[1]Electricity and CHPs_NCAP'!H$54</f>
        <v>1.26951469426381E-2</v>
      </c>
      <c r="M2074" s="1">
        <f>'[1]Electricity and CHPs_NCAP'!I$54</f>
        <v>4.54969892732245E-2</v>
      </c>
      <c r="N2074" s="1">
        <f>'[1]Electricity and CHPs_NCAP'!J$54</f>
        <v>2.8048117977934099E-2</v>
      </c>
      <c r="O2074" s="1">
        <f>'[1]Electricity and CHPs_NCAP'!K$54</f>
        <v>1.5808100558501799E-2</v>
      </c>
      <c r="P2074" s="1">
        <f>'[1]Electricity and CHPs_NCAP'!L$54</f>
        <v>5.4350147968403602E-2</v>
      </c>
      <c r="Q2074" s="1">
        <f>'[1]Electricity and CHPs_NCAP'!M$54</f>
        <v>2.7246953493048402E-2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4.0912991836914998E-2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2.1951104825843398E-3</v>
      </c>
      <c r="O2075" s="1">
        <f>'[1]Electricity and CHPs_NCAP'!K$55</f>
        <v>3.6415894232176598E-4</v>
      </c>
      <c r="P2075" s="1">
        <f>'[1]Electricity and CHPs_NCAP'!L$55</f>
        <v>1.02935099091131E-5</v>
      </c>
      <c r="Q2075" s="1">
        <f>'[1]Electricity and CHPs_NCAP'!M$55</f>
        <v>1.3890307643903499E-3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1.0609814183405999E-3</v>
      </c>
      <c r="O2076" s="1">
        <f>'[1]Electricity and CHPs_NCAP'!K$58</f>
        <v>6.8112306623229098E-4</v>
      </c>
      <c r="P2076" s="1">
        <f>'[1]Electricity and CHPs_NCAP'!L$58</f>
        <v>5.2098759791913198E-5</v>
      </c>
      <c r="Q2076" s="1">
        <f>'[1]Electricity and CHPs_NCAP'!M$58</f>
        <v>2.00939434986778E-3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4.9848404894386283E-6</v>
      </c>
      <c r="H2077" s="1">
        <f t="shared" si="2223"/>
        <v>1.12027923433588E-5</v>
      </c>
      <c r="I2077" s="1">
        <f t="shared" si="2223"/>
        <v>5.2835469849406597E-2</v>
      </c>
      <c r="J2077" s="1">
        <f t="shared" si="2223"/>
        <v>0.15965239383303259</v>
      </c>
      <c r="K2077" s="1">
        <f t="shared" si="2223"/>
        <v>7.7667882138077543E-2</v>
      </c>
      <c r="L2077" s="1">
        <f t="shared" ref="L2077:O2077" si="2224">SUM(L2078:L2083)</f>
        <v>0.18316361495372968</v>
      </c>
      <c r="M2077" s="1">
        <f t="shared" si="2224"/>
        <v>6.350563222826594E-2</v>
      </c>
      <c r="N2077" s="1">
        <f t="shared" si="2224"/>
        <v>6.6049899251751998E-3</v>
      </c>
      <c r="O2077" s="1">
        <f t="shared" si="2224"/>
        <v>3.7779627779309773E-2</v>
      </c>
      <c r="P2077" s="1">
        <f>SUM(P2078:P2083)</f>
        <v>0.13897665162617226</v>
      </c>
      <c r="Q2077" s="1">
        <f>SUM(Q2078:Q2083)</f>
        <v>8.4075652752147789E-2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1.6089719402555399E-6</v>
      </c>
      <c r="H2078" s="1">
        <f>'[1]Electricity and CHPs_NCAP'!D$19</f>
        <v>3.4414196599057502E-6</v>
      </c>
      <c r="I2078" s="1">
        <f>'[1]Electricity and CHPs_NCAP'!E$19</f>
        <v>5.1335325714425901E-2</v>
      </c>
      <c r="J2078" s="1">
        <f>'[1]Electricity and CHPs_NCAP'!F$19</f>
        <v>0.14892358642102399</v>
      </c>
      <c r="K2078" s="1">
        <f>'[1]Electricity and CHPs_NCAP'!G$19</f>
        <v>8.6914768511228398E-5</v>
      </c>
      <c r="L2078" s="1">
        <f>'[1]Electricity and CHPs_NCAP'!H$19</f>
        <v>3.4122169363611699E-6</v>
      </c>
      <c r="M2078" s="1">
        <f>'[1]Electricity and CHPs_NCAP'!I$19</f>
        <v>4.4658022775976398E-4</v>
      </c>
      <c r="N2078" s="1">
        <f>'[1]Electricity and CHPs_NCAP'!J$19</f>
        <v>6.5950557459950997E-3</v>
      </c>
      <c r="O2078" s="1">
        <f>'[1]Electricity and CHPs_NCAP'!K$19</f>
        <v>3.6390943658353297E-2</v>
      </c>
      <c r="P2078" s="1">
        <f>'[1]Electricity and CHPs_NCAP'!L$19</f>
        <v>0.12562805915240099</v>
      </c>
      <c r="Q2078" s="1">
        <f>'[1]Electricity and CHPs_NCAP'!M$19</f>
        <v>2.2073989662303901E-2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4.35068291171831E-2</v>
      </c>
      <c r="L2079" s="1">
        <f>'[1]Electricity and CHPs_NCAP'!H$20</f>
        <v>0.13520245399450601</v>
      </c>
      <c r="M2079" s="1">
        <f>'[1]Electricity and CHPs_NCAP'!I$20</f>
        <v>3.9725427952743498E-3</v>
      </c>
      <c r="N2079" s="1">
        <f>'[1]Electricity and CHPs_NCAP'!J$20</f>
        <v>1.30445764912876E-6</v>
      </c>
      <c r="O2079" s="1">
        <f>'[1]Electricity and CHPs_NCAP'!K$20</f>
        <v>2.8483499817820899E-6</v>
      </c>
      <c r="P2079" s="1">
        <f>'[1]Electricity and CHPs_NCAP'!L$20</f>
        <v>4.9399895888795099E-6</v>
      </c>
      <c r="Q2079" s="1">
        <f>'[1]Electricity and CHPs_NCAP'!M$20</f>
        <v>3.11786015861036E-2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8.2178241732753798E-7</v>
      </c>
      <c r="H2080" s="1">
        <f>'[1]Electricity and CHPs_NCAP'!D$26</f>
        <v>1.21079069398806E-6</v>
      </c>
      <c r="I2080" s="1">
        <f>'[1]Electricity and CHPs_NCAP'!E$26</f>
        <v>5.2106734310881598E-6</v>
      </c>
      <c r="J2080" s="1">
        <f>'[1]Electricity and CHPs_NCAP'!F$26</f>
        <v>5.6750607810593804E-3</v>
      </c>
      <c r="K2080" s="1">
        <f>'[1]Electricity and CHPs_NCAP'!G$26</f>
        <v>1.41426395855948E-2</v>
      </c>
      <c r="L2080" s="1">
        <f>'[1]Electricity and CHPs_NCAP'!H$26</f>
        <v>7.2792260564296102E-6</v>
      </c>
      <c r="M2080" s="1">
        <f>'[1]Electricity and CHPs_NCAP'!I$26</f>
        <v>1.9358405130308801E-2</v>
      </c>
      <c r="N2080" s="1">
        <f>'[1]Electricity and CHPs_NCAP'!J$26</f>
        <v>2.63081796084712E-6</v>
      </c>
      <c r="O2080" s="1">
        <f>'[1]Electricity and CHPs_NCAP'!K$26</f>
        <v>1.2718652088249099E-5</v>
      </c>
      <c r="P2080" s="1">
        <f>'[1]Electricity and CHPs_NCAP'!L$26</f>
        <v>3.4480514962870802E-3</v>
      </c>
      <c r="Q2080" s="1">
        <f>'[1]Electricity and CHPs_NCAP'!M$26</f>
        <v>1.7002761576330901E-2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1.76404939436016E-2</v>
      </c>
      <c r="L2081" s="1">
        <f>'[1]Electricity and CHPs_NCAP'!H$27</f>
        <v>2.12387402633386E-2</v>
      </c>
      <c r="M2081" s="1">
        <f>'[1]Electricity and CHPs_NCAP'!I$27</f>
        <v>3.9670820273581099E-3</v>
      </c>
      <c r="N2081" s="1">
        <f>'[1]Electricity and CHPs_NCAP'!J$27</f>
        <v>2.98349754401423E-6</v>
      </c>
      <c r="O2081" s="1">
        <f>'[1]Electricity and CHPs_NCAP'!K$27</f>
        <v>1.3614391370240101E-3</v>
      </c>
      <c r="P2081" s="1">
        <f>'[1]Electricity and CHPs_NCAP'!L$27</f>
        <v>9.7237643908177004E-3</v>
      </c>
      <c r="Q2081" s="1">
        <f>'[1]Electricity and CHPs_NCAP'!M$27</f>
        <v>1.3622048369074E-2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2.5540861318555499E-6</v>
      </c>
      <c r="H2082" s="1">
        <f>'[1]Electricity and CHPs_NCAP'!D$44</f>
        <v>6.55058198946499E-6</v>
      </c>
      <c r="I2082" s="1">
        <f>'[1]Electricity and CHPs_NCAP'!E$44</f>
        <v>1.4949334615496101E-3</v>
      </c>
      <c r="J2082" s="1">
        <f>'[1]Electricity and CHPs_NCAP'!F$44</f>
        <v>5.05374663094921E-3</v>
      </c>
      <c r="K2082" s="1">
        <f>'[1]Electricity and CHPs_NCAP'!G$44</f>
        <v>3.81815121979634E-6</v>
      </c>
      <c r="L2082" s="1">
        <f>'[1]Electricity and CHPs_NCAP'!H$44</f>
        <v>2.3163827256998202E-6</v>
      </c>
      <c r="M2082" s="1">
        <f>'[1]Electricity and CHPs_NCAP'!I$44</f>
        <v>3.4171875912093502E-6</v>
      </c>
      <c r="N2082" s="1">
        <f>'[1]Electricity and CHPs_NCAP'!J$44</f>
        <v>2.2988570127969001E-6</v>
      </c>
      <c r="O2082" s="1">
        <f>'[1]Electricity and CHPs_NCAP'!K$44</f>
        <v>1.01016484090051E-5</v>
      </c>
      <c r="P2082" s="1">
        <f>'[1]Electricity and CHPs_NCAP'!L$44</f>
        <v>1.6956998303982701E-4</v>
      </c>
      <c r="Q2082" s="1">
        <f>'[1]Electricity and CHPs_NCAP'!M$44</f>
        <v>1.7823570702043699E-4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2.2871865719670099E-3</v>
      </c>
      <c r="L2083" s="1">
        <f>'[1]Electricity and CHPs_NCAP'!H$45</f>
        <v>2.67094128701666E-2</v>
      </c>
      <c r="M2083" s="1">
        <f>'[1]Electricity and CHPs_NCAP'!I$45</f>
        <v>3.5757604859973702E-2</v>
      </c>
      <c r="N2083" s="1">
        <f>'[1]Electricity and CHPs_NCAP'!J$45</f>
        <v>7.1654901331279102E-7</v>
      </c>
      <c r="O2083" s="1">
        <f>'[1]Electricity and CHPs_NCAP'!K$45</f>
        <v>1.5763334534347599E-6</v>
      </c>
      <c r="P2083" s="1">
        <f>'[1]Electricity and CHPs_NCAP'!L$45</f>
        <v>2.2666140377787901E-6</v>
      </c>
      <c r="Q2083" s="1">
        <f>'[1]Electricity and CHPs_NCAP'!M$45</f>
        <v>2.0015851314927499E-5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1.6560256340558289E-2</v>
      </c>
      <c r="H2084" s="1">
        <f t="shared" si="2226"/>
        <v>3.9671766488505199E-2</v>
      </c>
      <c r="I2084" s="1">
        <f t="shared" si="2226"/>
        <v>1.6445605872364221E-2</v>
      </c>
      <c r="J2084" s="1">
        <f t="shared" si="2226"/>
        <v>2.6768872471190613E-2</v>
      </c>
      <c r="K2084" s="1">
        <f t="shared" si="2226"/>
        <v>0.13692212302442727</v>
      </c>
      <c r="L2084" s="1">
        <f t="shared" ref="L2084:O2084" si="2227">SUM(L2085:L2091)</f>
        <v>9.3549625830679967E-2</v>
      </c>
      <c r="M2084" s="1">
        <f t="shared" si="2227"/>
        <v>7.8250565929932278E-2</v>
      </c>
      <c r="N2084" s="1">
        <f t="shared" si="2227"/>
        <v>5.6003855680008111E-2</v>
      </c>
      <c r="O2084" s="1">
        <f t="shared" si="2227"/>
        <v>0.13500596923413072</v>
      </c>
      <c r="P2084" s="1">
        <f>SUM(P2085:P2091)</f>
        <v>7.5392389055422476E-2</v>
      </c>
      <c r="Q2084" s="1">
        <f>SUM(Q2085:Q2091)</f>
        <v>4.8804627422217375E-2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8.6032287608840697E-7</v>
      </c>
      <c r="H2085" s="1">
        <f>'[1]Electricity and CHPs_NCAP'!D$25</f>
        <v>1.55643684950856E-2</v>
      </c>
      <c r="I2085" s="1">
        <f>'[1]Electricity and CHPs_NCAP'!E$25</f>
        <v>5.2797772315494101E-6</v>
      </c>
      <c r="J2085" s="1">
        <f>'[1]Electricity and CHPs_NCAP'!F$25</f>
        <v>3.8762909453677501E-4</v>
      </c>
      <c r="K2085" s="1">
        <f>'[1]Electricity and CHPs_NCAP'!G$25</f>
        <v>4.7811168308102898E-2</v>
      </c>
      <c r="L2085" s="1">
        <f>'[1]Electricity and CHPs_NCAP'!H$25</f>
        <v>6.9772446364752497E-3</v>
      </c>
      <c r="M2085" s="1">
        <f>'[1]Electricity and CHPs_NCAP'!I$25</f>
        <v>3.9167382062568702E-5</v>
      </c>
      <c r="N2085" s="1">
        <f>'[1]Electricity and CHPs_NCAP'!J$25</f>
        <v>4.1090686898894299E-5</v>
      </c>
      <c r="O2085" s="1">
        <f>'[1]Electricity and CHPs_NCAP'!K$25</f>
        <v>4.6730445433954E-2</v>
      </c>
      <c r="P2085" s="1">
        <f>'[1]Electricity and CHPs_NCAP'!L$25</f>
        <v>1.13304564568295E-2</v>
      </c>
      <c r="Q2085" s="1">
        <f>'[1]Electricity and CHPs_NCAP'!M$25</f>
        <v>4.6428106713407597E-3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6.4531774464695799E-4</v>
      </c>
      <c r="L2086" s="1">
        <f>'[1]Electricity and CHPs_NCAP'!H$31</f>
        <v>1.2994047500715699E-6</v>
      </c>
      <c r="M2086" s="1">
        <f>'[1]Electricity and CHPs_NCAP'!I$31</f>
        <v>1.7521471159105E-2</v>
      </c>
      <c r="N2086" s="1">
        <f>'[1]Electricity and CHPs_NCAP'!J$31</f>
        <v>4.9402440825917502E-3</v>
      </c>
      <c r="O2086" s="1">
        <f>'[1]Electricity and CHPs_NCAP'!K$31</f>
        <v>4.3810193559300202E-5</v>
      </c>
      <c r="P2086" s="1">
        <f>'[1]Electricity and CHPs_NCAP'!L$31</f>
        <v>4.4031358122914397E-3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1.65593960176822E-2</v>
      </c>
      <c r="H2087" s="1">
        <f>'[1]Electricity and CHPs_NCAP'!D$42</f>
        <v>2.4107397993419599E-2</v>
      </c>
      <c r="I2087" s="1">
        <f>'[1]Electricity and CHPs_NCAP'!E$42</f>
        <v>1.50168264748584E-2</v>
      </c>
      <c r="J2087" s="1">
        <f>'[1]Electricity and CHPs_NCAP'!F$42</f>
        <v>2.4795676427196101E-2</v>
      </c>
      <c r="K2087" s="1">
        <f>'[1]Electricity and CHPs_NCAP'!G$42</f>
        <v>1.8537655352492199E-2</v>
      </c>
      <c r="L2087" s="1">
        <f>'[1]Electricity and CHPs_NCAP'!H$42</f>
        <v>2.0919389140127501E-5</v>
      </c>
      <c r="M2087" s="1">
        <f>'[1]Electricity and CHPs_NCAP'!I$42</f>
        <v>4.6455881385038997E-4</v>
      </c>
      <c r="N2087" s="1">
        <f>'[1]Electricity and CHPs_NCAP'!J$42</f>
        <v>6.3856751518766603E-6</v>
      </c>
      <c r="O2087" s="1">
        <f>'[1]Electricity and CHPs_NCAP'!K$42</f>
        <v>1.11194161376395E-4</v>
      </c>
      <c r="P2087" s="1">
        <f>'[1]Electricity and CHPs_NCAP'!L$42</f>
        <v>3.11345064752912E-4</v>
      </c>
      <c r="Q2087" s="1">
        <f>'[1]Electricity and CHPs_NCAP'!M$42</f>
        <v>1.29478230264428E-4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6.4036628265353501E-2</v>
      </c>
      <c r="L2088" s="1">
        <f>'[1]Electricity and CHPs_NCAP'!H$43</f>
        <v>8.1113883799629999E-2</v>
      </c>
      <c r="M2088" s="1">
        <f>'[1]Electricity and CHPs_NCAP'!I$43</f>
        <v>5.1346692426288101E-2</v>
      </c>
      <c r="N2088" s="1">
        <f>'[1]Electricity and CHPs_NCAP'!J$43</f>
        <v>4.6177352359481401E-2</v>
      </c>
      <c r="O2088" s="1">
        <f>'[1]Electricity and CHPs_NCAP'!K$43</f>
        <v>8.7537446702792399E-2</v>
      </c>
      <c r="P2088" s="1">
        <f>'[1]Electricity and CHPs_NCAP'!L$43</f>
        <v>5.4147874607913801E-2</v>
      </c>
      <c r="Q2088" s="1">
        <f>'[1]Electricity and CHPs_NCAP'!M$43</f>
        <v>4.01845161376971E-2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3.8936524988296601E-4</v>
      </c>
      <c r="J2089" s="1">
        <f>'[1]Electricity and CHPs_NCAP'!F$50</f>
        <v>4.3010932111438597E-4</v>
      </c>
      <c r="K2089" s="1">
        <f>'[1]Electricity and CHPs_NCAP'!G$50</f>
        <v>9.0354879984192197E-4</v>
      </c>
      <c r="L2089" s="1">
        <f>'[1]Electricity and CHPs_NCAP'!H$50</f>
        <v>3.4901102204339758E-4</v>
      </c>
      <c r="M2089" s="1">
        <f>'[1]Electricity and CHPs_NCAP'!I$50</f>
        <v>1.7000812638827351E-3</v>
      </c>
      <c r="N2089" s="1">
        <f>'[1]Electricity and CHPs_NCAP'!J$50</f>
        <v>1.1089206622315159E-5</v>
      </c>
      <c r="O2089" s="1">
        <f>'[1]Electricity and CHPs_NCAP'!K$50</f>
        <v>1.9945673351286572E-4</v>
      </c>
      <c r="P2089" s="1">
        <f>'[1]Electricity and CHPs_NCAP'!L$50</f>
        <v>1.1228665030515949E-3</v>
      </c>
      <c r="Q2089" s="1">
        <f>'[1]Electricity and CHPs_NCAP'!M$50</f>
        <v>8.8822585874637607E-4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5.6645625521562805E-4</v>
      </c>
      <c r="J2090" s="1">
        <f>'[1]Electricity and CHPs_NCAP'!F$53</f>
        <v>8.0699789944941496E-4</v>
      </c>
      <c r="K2090" s="1">
        <f>'[1]Electricity and CHPs_NCAP'!G$53</f>
        <v>4.475210015056838E-3</v>
      </c>
      <c r="L2090" s="1">
        <f>'[1]Electricity and CHPs_NCAP'!H$53</f>
        <v>4.794258834468562E-3</v>
      </c>
      <c r="M2090" s="1">
        <f>'[1]Electricity and CHPs_NCAP'!I$53</f>
        <v>6.6556594571843229E-3</v>
      </c>
      <c r="N2090" s="1">
        <f>'[1]Electricity and CHPs_NCAP'!J$53</f>
        <v>3.8301202499242859E-3</v>
      </c>
      <c r="O2090" s="1">
        <f>'[1]Electricity and CHPs_NCAP'!K$53</f>
        <v>2.972737639961641E-4</v>
      </c>
      <c r="P2090" s="1">
        <f>'[1]Electricity and CHPs_NCAP'!L$53</f>
        <v>3.5924668977710904E-3</v>
      </c>
      <c r="Q2090" s="1">
        <f>'[1]Electricity and CHPs_NCAP'!M$53</f>
        <v>1.392504486434368E-3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4.6767811517567701E-4</v>
      </c>
      <c r="J2091" s="1">
        <f>'[1]Electricity and CHPs_NCAP'!F$56</f>
        <v>3.4845972889393698E-4</v>
      </c>
      <c r="K2091" s="1">
        <f>'[1]Electricity and CHPs_NCAP'!G$56</f>
        <v>5.1259453893295404E-4</v>
      </c>
      <c r="L2091" s="1">
        <f>'[1]Electricity and CHPs_NCAP'!H$56</f>
        <v>2.9300874417256302E-4</v>
      </c>
      <c r="M2091" s="1">
        <f>'[1]Electricity and CHPs_NCAP'!I$56</f>
        <v>5.2293542755914302E-4</v>
      </c>
      <c r="N2091" s="1">
        <f>'[1]Electricity and CHPs_NCAP'!J$56</f>
        <v>9.9757341933758405E-4</v>
      </c>
      <c r="O2091" s="1">
        <f>'[1]Electricity and CHPs_NCAP'!K$56</f>
        <v>8.6342244939587094E-5</v>
      </c>
      <c r="P2091" s="1">
        <f>'[1]Electricity and CHPs_NCAP'!L$56</f>
        <v>4.8424371281212598E-4</v>
      </c>
      <c r="Q2091" s="1">
        <f>'[1]Electricity and CHPs_NCAP'!M$56</f>
        <v>1.5670920377343399E-3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7.1321787108174503E-3</v>
      </c>
      <c r="H2092" s="1">
        <f t="shared" si="2228"/>
        <v>0.292006111146901</v>
      </c>
      <c r="I2092" s="1">
        <f t="shared" si="2228"/>
        <v>0.28586794664537102</v>
      </c>
      <c r="J2092" s="1">
        <f t="shared" si="2228"/>
        <v>0.24089630601609299</v>
      </c>
      <c r="K2092" s="1">
        <f t="shared" si="2228"/>
        <v>0.80733587527004602</v>
      </c>
      <c r="L2092" s="1">
        <f t="shared" si="2228"/>
        <v>0.565961798053361</v>
      </c>
      <c r="M2092" s="1">
        <f t="shared" si="2228"/>
        <v>0.33781292653415901</v>
      </c>
      <c r="N2092" s="1">
        <f t="shared" si="2228"/>
        <v>0.18999936145461599</v>
      </c>
      <c r="O2092" s="1">
        <f t="shared" si="2228"/>
        <v>1.02186476084216</v>
      </c>
      <c r="P2092" s="1">
        <f>P2093</f>
        <v>0.35225892092547401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7.1321787108174503E-3</v>
      </c>
      <c r="H2093" s="1">
        <f>'[1]Electricity and CHPs_NCAP'!D$33</f>
        <v>0.292006111146901</v>
      </c>
      <c r="I2093" s="1">
        <f>'[1]Electricity and CHPs_NCAP'!E$33</f>
        <v>0.28586794664537102</v>
      </c>
      <c r="J2093" s="1">
        <f>'[1]Electricity and CHPs_NCAP'!F$33</f>
        <v>0.24089630601609299</v>
      </c>
      <c r="K2093" s="1">
        <f>'[1]Electricity and CHPs_NCAP'!G$33</f>
        <v>0.80733587527004602</v>
      </c>
      <c r="L2093" s="1">
        <f>'[1]Electricity and CHPs_NCAP'!H$33</f>
        <v>0.565961798053361</v>
      </c>
      <c r="M2093" s="1">
        <f>'[1]Electricity and CHPs_NCAP'!I$33</f>
        <v>0.33781292653415901</v>
      </c>
      <c r="N2093" s="1">
        <f>'[1]Electricity and CHPs_NCAP'!J$33</f>
        <v>0.18999936145461599</v>
      </c>
      <c r="O2093" s="1">
        <f>'[1]Electricity and CHPs_NCAP'!K$33</f>
        <v>1.02186476084216</v>
      </c>
      <c r="P2093" s="1">
        <f>'[1]Electricity and CHPs_NCAP'!L$33</f>
        <v>0.35225892092547401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2.8724439123606358E-5</v>
      </c>
      <c r="H2094" s="1">
        <f t="shared" si="2229"/>
        <v>3.8584682649296895</v>
      </c>
      <c r="I2094" s="1">
        <f t="shared" si="2229"/>
        <v>3.2688481387968746</v>
      </c>
      <c r="J2094" s="1">
        <f t="shared" si="2229"/>
        <v>10.796078368446185</v>
      </c>
      <c r="K2094" s="1">
        <f t="shared" si="2229"/>
        <v>10.363069436083428</v>
      </c>
      <c r="L2094" s="1">
        <f t="shared" ref="L2094:O2094" si="2230">SUM(L2095:L2099)</f>
        <v>11.800590651147878</v>
      </c>
      <c r="M2094" s="1">
        <f t="shared" si="2230"/>
        <v>5.3185505252610303</v>
      </c>
      <c r="N2094" s="1">
        <f t="shared" si="2230"/>
        <v>9.0371458179283746</v>
      </c>
      <c r="O2094" s="1">
        <f t="shared" si="2230"/>
        <v>12.399344454618895</v>
      </c>
      <c r="P2094" s="1">
        <f>SUM(P2095:P2099)</f>
        <v>12.443407326941269</v>
      </c>
      <c r="Q2094" s="1">
        <f>SUM(Q2095:Q2099)</f>
        <v>7.456152107247215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5.1753033553081796E-4</v>
      </c>
      <c r="I2095" s="1">
        <f>'[1]Electricity and CHPs_NCAP'!E$34</f>
        <v>0.18450890104387818</v>
      </c>
      <c r="J2095" s="1">
        <f>'[1]Electricity and CHPs_NCAP'!F$34</f>
        <v>1.9866805870588256</v>
      </c>
      <c r="K2095" s="1">
        <f>'[1]Electricity and CHPs_NCAP'!G$34</f>
        <v>1.1970051598600102</v>
      </c>
      <c r="L2095" s="1">
        <f>'[1]Electricity and CHPs_NCAP'!H$34</f>
        <v>1.372692699262152</v>
      </c>
      <c r="M2095" s="1">
        <f>'[1]Electricity and CHPs_NCAP'!I$34</f>
        <v>0.64090902999047317</v>
      </c>
      <c r="N2095" s="1">
        <f>'[1]Electricity and CHPs_NCAP'!J$34</f>
        <v>5.2991260711266374E-6</v>
      </c>
      <c r="O2095" s="1">
        <f>'[1]Electricity and CHPs_NCAP'!K$34</f>
        <v>1.1386083410514558E-5</v>
      </c>
      <c r="P2095" s="1">
        <f>'[1]Electricity and CHPs_NCAP'!L$34</f>
        <v>0.15149201496583439</v>
      </c>
      <c r="Q2095" s="1">
        <f>'[1]Electricity and CHPs_NCAP'!M$34</f>
        <v>0.81939747462541423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1.14131872365346E-7</v>
      </c>
      <c r="H2096" s="1">
        <f>'[1]Electricity and CHPs_NCAP'!D$35</f>
        <v>0.65554376369756995</v>
      </c>
      <c r="I2096" s="1">
        <f>'[1]Electricity and CHPs_NCAP'!E$35</f>
        <v>8.0029913897291593E-6</v>
      </c>
      <c r="J2096" s="1">
        <f>'[1]Electricity and CHPs_NCAP'!F$35</f>
        <v>3.0269751889665599</v>
      </c>
      <c r="K2096" s="1">
        <f>'[1]Electricity and CHPs_NCAP'!G$35</f>
        <v>0.86941929951311603</v>
      </c>
      <c r="L2096" s="1">
        <f>'[1]Electricity and CHPs_NCAP'!H$35</f>
        <v>1.39404216354893</v>
      </c>
      <c r="M2096" s="1">
        <f>'[1]Electricity and CHPs_NCAP'!I$35</f>
        <v>0.391906597095459</v>
      </c>
      <c r="N2096" s="1">
        <f>'[1]Electricity and CHPs_NCAP'!J$35</f>
        <v>2.5131561402312799</v>
      </c>
      <c r="O2096" s="1">
        <f>'[1]Electricity and CHPs_NCAP'!K$35</f>
        <v>1.9777379342858401</v>
      </c>
      <c r="P2096" s="1">
        <f>'[1]Electricity and CHPs_NCAP'!L$35</f>
        <v>1.7142247719578001</v>
      </c>
      <c r="Q2096" s="1">
        <f>'[1]Electricity and CHPs_NCAP'!M$35</f>
        <v>0.72842190728200695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1.3496879123476677E-5</v>
      </c>
      <c r="H2097" s="1">
        <f>'[1]Electricity and CHPs_NCAP'!D$36</f>
        <v>1.9504801713630613</v>
      </c>
      <c r="I2097" s="1">
        <f>'[1]Electricity and CHPs_NCAP'!E$36</f>
        <v>1.477232080719793</v>
      </c>
      <c r="J2097" s="1">
        <f>'[1]Electricity and CHPs_NCAP'!F$36</f>
        <v>0.46319319448067381</v>
      </c>
      <c r="K2097" s="1">
        <f>'[1]Electricity and CHPs_NCAP'!G$36</f>
        <v>0.75136733720951276</v>
      </c>
      <c r="L2097" s="1">
        <f>'[1]Electricity and CHPs_NCAP'!H$36</f>
        <v>6.0285505928217704</v>
      </c>
      <c r="M2097" s="1">
        <f>'[1]Electricity and CHPs_NCAP'!I$36</f>
        <v>2.089524057922751</v>
      </c>
      <c r="N2097" s="1">
        <f>'[1]Electricity and CHPs_NCAP'!J$36</f>
        <v>0.89819801782925368</v>
      </c>
      <c r="O2097" s="1">
        <f>'[1]Electricity and CHPs_NCAP'!K$36</f>
        <v>1.2927654173476826</v>
      </c>
      <c r="P2097" s="1">
        <f>'[1]Electricity and CHPs_NCAP'!L$36</f>
        <v>6.5544186505458057</v>
      </c>
      <c r="Q2097" s="1">
        <f>'[1]Electricity and CHPs_NCAP'!M$36</f>
        <v>2.6422250031676793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1.5010154547076578E-5</v>
      </c>
      <c r="H2098" s="1">
        <f>'[1]Electricity and CHPs_NCAP'!D$37</f>
        <v>1.251803034813469</v>
      </c>
      <c r="I2098" s="1">
        <f>'[1]Electricity and CHPs_NCAP'!E$37</f>
        <v>1.606758464343006</v>
      </c>
      <c r="J2098" s="1">
        <f>'[1]Electricity and CHPs_NCAP'!F$37</f>
        <v>4.7953359399898794</v>
      </c>
      <c r="K2098" s="1">
        <f>'[1]Electricity and CHPs_NCAP'!G$37</f>
        <v>1.466913044751619</v>
      </c>
      <c r="L2098" s="1">
        <f>'[1]Electricity and CHPs_NCAP'!H$37</f>
        <v>2.3986449114644799</v>
      </c>
      <c r="M2098" s="1">
        <f>'[1]Electricity and CHPs_NCAP'!I$37</f>
        <v>1.828212911140269</v>
      </c>
      <c r="N2098" s="1">
        <f>'[1]Electricity and CHPs_NCAP'!J$37</f>
        <v>4.0690714562402599</v>
      </c>
      <c r="O2098" s="1">
        <f>'[1]Electricity and CHPs_NCAP'!K$37</f>
        <v>3.2905725343743102</v>
      </c>
      <c r="P2098" s="1">
        <f>'[1]Electricity and CHPs_NCAP'!L$37</f>
        <v>2.9896755152638699</v>
      </c>
      <c r="Q2098" s="1">
        <f>'[1]Electricity and CHPs_NCAP'!M$37</f>
        <v>2.4493951576914501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1.03273580687756E-7</v>
      </c>
      <c r="H2099" s="1">
        <f>'[1]Electricity and CHPs_NCAP'!D$38</f>
        <v>1.2376472005890701E-4</v>
      </c>
      <c r="I2099" s="1">
        <f>'[1]Electricity and CHPs_NCAP'!E$38</f>
        <v>3.4068969880782999E-4</v>
      </c>
      <c r="J2099" s="1">
        <f>'[1]Electricity and CHPs_NCAP'!F$38</f>
        <v>0.523893457950248</v>
      </c>
      <c r="K2099" s="1">
        <f>'[1]Electricity and CHPs_NCAP'!G$38</f>
        <v>6.0783645947491696</v>
      </c>
      <c r="L2099" s="1">
        <f>'[1]Electricity and CHPs_NCAP'!H$38</f>
        <v>0.60666028405054595</v>
      </c>
      <c r="M2099" s="1">
        <f>'[1]Electricity and CHPs_NCAP'!I$38</f>
        <v>0.36799792911207901</v>
      </c>
      <c r="N2099" s="1">
        <f>'[1]Electricity and CHPs_NCAP'!J$38</f>
        <v>1.5567149045015101</v>
      </c>
      <c r="O2099" s="1">
        <f>'[1]Electricity and CHPs_NCAP'!K$38</f>
        <v>5.8382571825276504</v>
      </c>
      <c r="P2099" s="1">
        <f>'[1]Electricity and CHPs_NCAP'!L$38</f>
        <v>1.0335963742079599</v>
      </c>
      <c r="Q2099" s="1">
        <f>'[1]Electricity and CHPs_NCAP'!M$38</f>
        <v>0.81671256448066398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3.58723432263815E-3</v>
      </c>
      <c r="L2100" s="1">
        <f>'[1]Electricity and CHPs_NCAP'!H$32</f>
        <v>1.08256051294018E-2</v>
      </c>
      <c r="M2100" s="1">
        <f>'[1]Electricity and CHPs_NCAP'!I$32</f>
        <v>1.46172614824316E-6</v>
      </c>
      <c r="N2100" s="1">
        <f>'[1]Electricity and CHPs_NCAP'!J$32</f>
        <v>1.5860770296874301E-6</v>
      </c>
      <c r="O2100" s="1">
        <f>'[1]Electricity and CHPs_NCAP'!K$32</f>
        <v>2.4634240736186301E-6</v>
      </c>
      <c r="P2100" s="1">
        <f>'[1]Electricity and CHPs_NCAP'!L$32</f>
        <v>1.31036256506249E-5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3.58723432263815E-3</v>
      </c>
      <c r="L2101" s="1">
        <f t="shared" ref="L2101:O2101" si="2232">L2100</f>
        <v>1.08256051294018E-2</v>
      </c>
      <c r="M2101" s="1">
        <f t="shared" si="2232"/>
        <v>1.46172614824316E-6</v>
      </c>
      <c r="N2101" s="1">
        <f t="shared" si="2232"/>
        <v>1.5860770296874301E-6</v>
      </c>
      <c r="O2101" s="1">
        <f t="shared" si="2232"/>
        <v>2.4634240736186301E-6</v>
      </c>
      <c r="P2101" s="1">
        <f>P2100</f>
        <v>1.31036256506249E-5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6.3234732777809504E-4</v>
      </c>
      <c r="J2102" s="1">
        <f t="shared" si="2233"/>
        <v>2.4965384393585779E-2</v>
      </c>
      <c r="K2102" s="1">
        <f t="shared" si="2233"/>
        <v>3.8280943545079232E-3</v>
      </c>
      <c r="L2102" s="1">
        <f t="shared" ref="L2102:O2102" si="2234">SUM(L2103:L2105)</f>
        <v>1.4767090241042703E-2</v>
      </c>
      <c r="M2102" s="1">
        <f t="shared" si="2234"/>
        <v>0.12063333820459742</v>
      </c>
      <c r="N2102" s="1">
        <f t="shared" si="2234"/>
        <v>1.3413492968803956E-2</v>
      </c>
      <c r="O2102" s="1">
        <f t="shared" si="2234"/>
        <v>1.8320803789104004E-2</v>
      </c>
      <c r="P2102" s="1">
        <f>SUM(P2103:P2105)</f>
        <v>0.11781338508726692</v>
      </c>
      <c r="Q2102" s="1">
        <f>SUM(Q2103:Q2105)</f>
        <v>6.1392715735765303E-2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3.59902772688397E-3</v>
      </c>
      <c r="L2103" s="1">
        <f>'[1]Electricity and CHPs_NCAP'!H$30</f>
        <v>9.5402411564234101E-5</v>
      </c>
      <c r="M2103" s="1">
        <f>'[1]Electricity and CHPs_NCAP'!I$30</f>
        <v>3.4522894481827097E-2</v>
      </c>
      <c r="N2103" s="1">
        <f>'[1]Electricity and CHPs_NCAP'!J$30</f>
        <v>1.04019414315677E-2</v>
      </c>
      <c r="O2103" s="1">
        <f>'[1]Electricity and CHPs_NCAP'!K$30</f>
        <v>8.4480709521766E-3</v>
      </c>
      <c r="P2103" s="1">
        <f>'[1]Electricity and CHPs_NCAP'!L$30</f>
        <v>1.3930809659861799E-2</v>
      </c>
      <c r="Q2103" s="1">
        <f>'[1]Electricity and CHPs_NCAP'!M$30</f>
        <v>3.8494940673526698E-2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'[1]Electricity and CHPs_NCAP'!F$46</f>
        <v>2.3626104916124699E-2</v>
      </c>
      <c r="K2104" s="1">
        <f>'[1]Electricity and CHPs_NCAP'!G$46</f>
        <v>1.7866488314857501E-5</v>
      </c>
      <c r="L2104" s="1">
        <f>'[1]Electricity and CHPs_NCAP'!H$46</f>
        <v>1.43259419036954E-2</v>
      </c>
      <c r="M2104" s="1">
        <f>'[1]Electricity and CHPs_NCAP'!I$46</f>
        <v>7.9862769076334397E-2</v>
      </c>
      <c r="N2104" s="1">
        <f>'[1]Electricity and CHPs_NCAP'!J$46</f>
        <v>4.0316165831496503E-5</v>
      </c>
      <c r="O2104" s="1">
        <f>'[1]Electricity and CHPs_NCAP'!K$46</f>
        <v>9.8251339690036497E-3</v>
      </c>
      <c r="P2104" s="1">
        <f>'[1]Electricity and CHPs_NCAP'!L$46</f>
        <v>9.5181874838259503E-2</v>
      </c>
      <c r="Q2104" s="1">
        <f>'[1]Electricity and CHPs_NCAP'!M$46</f>
        <v>1.93926974507669E-2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6.3234732777809504E-4</v>
      </c>
      <c r="J2105" s="1">
        <f>'[1]Electricity and CHPs_NCAP'!F$57</f>
        <v>1.3392794774610801E-3</v>
      </c>
      <c r="K2105" s="1">
        <f>'[1]Electricity and CHPs_NCAP'!G$57</f>
        <v>2.1120013930909601E-4</v>
      </c>
      <c r="L2105" s="1">
        <f>'[1]Electricity and CHPs_NCAP'!H$57</f>
        <v>3.4574592578306902E-4</v>
      </c>
      <c r="M2105" s="1">
        <f>'[1]Electricity and CHPs_NCAP'!I$57</f>
        <v>6.2476746464359299E-3</v>
      </c>
      <c r="N2105" s="1">
        <f>'[1]Electricity and CHPs_NCAP'!J$57</f>
        <v>2.9712353714047598E-3</v>
      </c>
      <c r="O2105" s="1">
        <f>'[1]Electricity and CHPs_NCAP'!K$57</f>
        <v>4.7598867923752501E-5</v>
      </c>
      <c r="P2105" s="1">
        <f>'[1]Electricity and CHPs_NCAP'!L$57</f>
        <v>8.7007005891456095E-3</v>
      </c>
      <c r="Q2105" s="1">
        <f>'[1]Electricity and CHPs_NCAP'!M$57</f>
        <v>3.5050776114717102E-3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2.678616377246686E-2</v>
      </c>
      <c r="G2106" s="1">
        <f t="shared" si="2235"/>
        <v>6.1766774255737517E-5</v>
      </c>
      <c r="H2106" s="1">
        <f t="shared" si="2235"/>
        <v>1.5758660555478769E-4</v>
      </c>
      <c r="I2106" s="1">
        <f t="shared" si="2235"/>
        <v>0.1139816386692393</v>
      </c>
      <c r="J2106" s="1">
        <f t="shared" si="2235"/>
        <v>0.38413931144966401</v>
      </c>
      <c r="K2106" s="1">
        <f t="shared" si="2235"/>
        <v>0.88424849831922059</v>
      </c>
      <c r="L2106" s="1">
        <f t="shared" ref="L2106:O2106" si="2236">SUM(L2107:L2113)</f>
        <v>0.8718405106429441</v>
      </c>
      <c r="M2106" s="1">
        <f t="shared" si="2236"/>
        <v>2.0972045969807787</v>
      </c>
      <c r="N2106" s="1">
        <f t="shared" si="2236"/>
        <v>0.23206510601858948</v>
      </c>
      <c r="O2106" s="1">
        <f t="shared" si="2236"/>
        <v>1.2519342015403145</v>
      </c>
      <c r="P2106" s="1">
        <f>SUM(P2107:P2113)</f>
        <v>1.1640359321326919</v>
      </c>
      <c r="Q2106" s="1">
        <f>SUM(Q2107:Q2113)</f>
        <v>0.5064658316159657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7.2478946484445201E-6</v>
      </c>
      <c r="H2107" s="1">
        <f>'[1]Electricity and CHPs_NCAP'!D$63</f>
        <v>7.4309104928465999E-6</v>
      </c>
      <c r="I2107" s="1">
        <f>'[1]Electricity and CHPs_NCAP'!E$63</f>
        <v>7.5915794432230699E-6</v>
      </c>
      <c r="J2107" s="1">
        <f>'[1]Electricity and CHPs_NCAP'!F$63</f>
        <v>9.6661255950166004E-6</v>
      </c>
      <c r="K2107" s="1">
        <f>'[1]Electricity and CHPs_NCAP'!G$63</f>
        <v>9.0694674969413196E-6</v>
      </c>
      <c r="L2107" s="1">
        <f>'[1]Electricity and CHPs_NCAP'!H$63</f>
        <v>8.6318274397737292E-6</v>
      </c>
      <c r="M2107" s="1">
        <f>'[1]Electricity and CHPs_NCAP'!I$63</f>
        <v>8.6980191233550504E-6</v>
      </c>
      <c r="N2107" s="1">
        <f>'[1]Electricity and CHPs_NCAP'!J$63</f>
        <v>8.2586654913998001E-6</v>
      </c>
      <c r="O2107" s="1">
        <f>'[1]Electricity and CHPs_NCAP'!K$63</f>
        <v>1.05623564169376E-5</v>
      </c>
      <c r="P2107" s="1">
        <f>'[1]Electricity and CHPs_NCAP'!L$63</f>
        <v>1.25497158200678E-5</v>
      </c>
      <c r="Q2107" s="1">
        <f>'[1]Electricity and CHPs_NCAP'!M$63</f>
        <v>1.5780397912237399E-5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4.4706285887321003E-3</v>
      </c>
      <c r="G2108" s="1">
        <f>'[1]Electricity and CHPs_NCAP'!C$64</f>
        <v>9.3194729958919196E-6</v>
      </c>
      <c r="H2108" s="1">
        <f>'[1]Electricity and CHPs_NCAP'!D$64</f>
        <v>2.7558590224541401E-5</v>
      </c>
      <c r="I2108" s="1">
        <f>'[1]Electricity and CHPs_NCAP'!E$64</f>
        <v>7.8065363293496905E-4</v>
      </c>
      <c r="J2108" s="1">
        <f>'[1]Electricity and CHPs_NCAP'!F$64</f>
        <v>0.25169600848047202</v>
      </c>
      <c r="K2108" s="1">
        <f>'[1]Electricity and CHPs_NCAP'!G$64</f>
        <v>4.0936037889689601E-2</v>
      </c>
      <c r="L2108" s="1">
        <f>'[1]Electricity and CHPs_NCAP'!H$64</f>
        <v>0.121558753773839</v>
      </c>
      <c r="M2108" s="1">
        <f>'[1]Electricity and CHPs_NCAP'!I$64</f>
        <v>0.15803023696755999</v>
      </c>
      <c r="N2108" s="1">
        <f>'[1]Electricity and CHPs_NCAP'!J$64</f>
        <v>8.0917766485905401E-2</v>
      </c>
      <c r="O2108" s="1">
        <f>'[1]Electricity and CHPs_NCAP'!K$64</f>
        <v>0.13275983431688099</v>
      </c>
      <c r="P2108" s="1">
        <f>'[1]Electricity and CHPs_NCAP'!L$64</f>
        <v>0.14875913770475099</v>
      </c>
      <c r="Q2108" s="1">
        <f>'[1]Electricity and CHPs_NCAP'!M$64</f>
        <v>0.108938736510684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3.3518069842660399E-3</v>
      </c>
      <c r="G2109" s="1">
        <f>'[1]Electricity and CHPs_NCAP'!C$65</f>
        <v>7.1665867830965704E-6</v>
      </c>
      <c r="H2109" s="1">
        <f>'[1]Electricity and CHPs_NCAP'!D$65</f>
        <v>2.15365040290664E-5</v>
      </c>
      <c r="I2109" s="1">
        <f>'[1]Electricity and CHPs_NCAP'!E$65</f>
        <v>6.5395365925771502E-4</v>
      </c>
      <c r="J2109" s="1">
        <f>'[1]Electricity and CHPs_NCAP'!F$65</f>
        <v>2.9670633677136501E-2</v>
      </c>
      <c r="K2109" s="1">
        <f>'[1]Electricity and CHPs_NCAP'!G$65</f>
        <v>0.66591508137691002</v>
      </c>
      <c r="L2109" s="1">
        <f>'[1]Electricity and CHPs_NCAP'!H$65</f>
        <v>0.615440340149215</v>
      </c>
      <c r="M2109" s="1">
        <f>'[1]Electricity and CHPs_NCAP'!I$65</f>
        <v>1.7317793067266201</v>
      </c>
      <c r="N2109" s="1">
        <f>'[1]Electricity and CHPs_NCAP'!J$65</f>
        <v>1.4933809029488501E-4</v>
      </c>
      <c r="O2109" s="1">
        <f>'[1]Electricity and CHPs_NCAP'!K$65</f>
        <v>0.93049326935980203</v>
      </c>
      <c r="P2109" s="1">
        <f>'[1]Electricity and CHPs_NCAP'!L$65</f>
        <v>0.76093597270586799</v>
      </c>
      <c r="Q2109" s="1">
        <f>'[1]Electricity and CHPs_NCAP'!M$65</f>
        <v>0.28010895596333502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3.0197060761412002E-3</v>
      </c>
      <c r="G2110" s="1">
        <f>'[1]Electricity and CHPs_NCAP'!C$66</f>
        <v>5.7316323543617201E-6</v>
      </c>
      <c r="H2110" s="1">
        <f>'[1]Electricity and CHPs_NCAP'!D$66</f>
        <v>1.4656083864757E-5</v>
      </c>
      <c r="I2110" s="1">
        <f>'[1]Electricity and CHPs_NCAP'!E$66</f>
        <v>2.0871566230426401E-2</v>
      </c>
      <c r="J2110" s="1">
        <f>'[1]Electricity and CHPs_NCAP'!F$66</f>
        <v>2.3142056694652802E-2</v>
      </c>
      <c r="K2110" s="1">
        <f>'[1]Electricity and CHPs_NCAP'!G$66</f>
        <v>3.7568480306843198E-2</v>
      </c>
      <c r="L2110" s="1">
        <f>'[1]Electricity and CHPs_NCAP'!H$66</f>
        <v>1.3370882429017499E-2</v>
      </c>
      <c r="M2110" s="1">
        <f>'[1]Electricity and CHPs_NCAP'!I$66</f>
        <v>5.5274111050270497E-2</v>
      </c>
      <c r="N2110" s="1">
        <f>'[1]Electricity and CHPs_NCAP'!J$66</f>
        <v>3.8326990196197099E-2</v>
      </c>
      <c r="O2110" s="1">
        <f>'[1]Electricity and CHPs_NCAP'!K$66</f>
        <v>3.1546291715307699E-2</v>
      </c>
      <c r="P2110" s="1">
        <f>'[1]Electricity and CHPs_NCAP'!L$66</f>
        <v>7.2427034469695506E-2</v>
      </c>
      <c r="Q2110" s="1">
        <f>'[1]Electricity and CHPs_NCAP'!M$66</f>
        <v>1.6745330481841399E-2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6.3975396831317602E-3</v>
      </c>
      <c r="G2111" s="1">
        <f>'[1]Electricity and CHPs_NCAP'!C$67</f>
        <v>1.306651293240218E-5</v>
      </c>
      <c r="H2111" s="1">
        <f>'[1]Electricity and CHPs_NCAP'!D$67</f>
        <v>3.5892739388788397E-5</v>
      </c>
      <c r="I2111" s="1">
        <f>'[1]Electricity and CHPs_NCAP'!E$67</f>
        <v>3.3717222792867499E-2</v>
      </c>
      <c r="J2111" s="1">
        <f>'[1]Electricity and CHPs_NCAP'!F$67</f>
        <v>2.4436808032675901E-2</v>
      </c>
      <c r="K2111" s="1">
        <f>'[1]Electricity and CHPs_NCAP'!G$67</f>
        <v>4.0610614646691599E-2</v>
      </c>
      <c r="L2111" s="1">
        <f>'[1]Electricity and CHPs_NCAP'!H$67</f>
        <v>4.8932334258824497E-2</v>
      </c>
      <c r="M2111" s="1">
        <f>'[1]Electricity and CHPs_NCAP'!I$67</f>
        <v>5.9314225269145995E-2</v>
      </c>
      <c r="N2111" s="1">
        <f>'[1]Electricity and CHPs_NCAP'!J$67</f>
        <v>3.7642940670880601E-2</v>
      </c>
      <c r="O2111" s="1">
        <f>'[1]Electricity and CHPs_NCAP'!K$67</f>
        <v>6.16068874368196E-2</v>
      </c>
      <c r="P2111" s="1">
        <f>'[1]Electricity and CHPs_NCAP'!L$67</f>
        <v>6.5508967212678598E-2</v>
      </c>
      <c r="Q2111" s="1">
        <f>'[1]Electricity and CHPs_NCAP'!M$67</f>
        <v>3.7836780058448899E-2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6.4160141915851204E-3</v>
      </c>
      <c r="G2112" s="1">
        <f>'[1]Electricity and CHPs_NCAP'!C$68</f>
        <v>1.3149934984899249E-5</v>
      </c>
      <c r="H2112" s="1">
        <f>'[1]Electricity and CHPs_NCAP'!D$68</f>
        <v>3.6630000971385102E-5</v>
      </c>
      <c r="I2112" s="1">
        <f>'[1]Electricity and CHPs_NCAP'!E$68</f>
        <v>3.4137169841435805E-2</v>
      </c>
      <c r="J2112" s="1">
        <f>'[1]Electricity and CHPs_NCAP'!F$68</f>
        <v>3.3164168506847697E-2</v>
      </c>
      <c r="K2112" s="1">
        <f>'[1]Electricity and CHPs_NCAP'!G$68</f>
        <v>5.8524523461474798E-2</v>
      </c>
      <c r="L2112" s="1">
        <f>'[1]Electricity and CHPs_NCAP'!H$68</f>
        <v>4.4426326923587195E-2</v>
      </c>
      <c r="M2112" s="1">
        <f>'[1]Electricity and CHPs_NCAP'!I$68</f>
        <v>5.8975615124937701E-2</v>
      </c>
      <c r="N2112" s="1">
        <f>'[1]Electricity and CHPs_NCAP'!J$68</f>
        <v>4.1489148248204696E-2</v>
      </c>
      <c r="O2112" s="1">
        <f>'[1]Electricity and CHPs_NCAP'!K$68</f>
        <v>5.9197649469572997E-2</v>
      </c>
      <c r="P2112" s="1">
        <f>'[1]Electricity and CHPs_NCAP'!L$68</f>
        <v>6.8725614283755704E-2</v>
      </c>
      <c r="Q2112" s="1">
        <f>'[1]Electricity and CHPs_NCAP'!M$68</f>
        <v>3.80826190587924E-2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3.1304682486106399E-3</v>
      </c>
      <c r="G2113" s="1">
        <f>'[1]Electricity and CHPs_NCAP'!C$69</f>
        <v>6.0847395566413499E-6</v>
      </c>
      <c r="H2113" s="1">
        <f>'[1]Electricity and CHPs_NCAP'!D$69</f>
        <v>1.38817765834028E-5</v>
      </c>
      <c r="I2113" s="1">
        <f>'[1]Electricity and CHPs_NCAP'!E$69</f>
        <v>2.38134809328737E-2</v>
      </c>
      <c r="J2113" s="1">
        <f>'[1]Electricity and CHPs_NCAP'!F$69</f>
        <v>2.2019969932284101E-2</v>
      </c>
      <c r="K2113" s="1">
        <f>'[1]Electricity and CHPs_NCAP'!G$69</f>
        <v>4.06846911701143E-2</v>
      </c>
      <c r="L2113" s="1">
        <f>'[1]Electricity and CHPs_NCAP'!H$69</f>
        <v>2.81032412810211E-2</v>
      </c>
      <c r="M2113" s="1">
        <f>'[1]Electricity and CHPs_NCAP'!I$69</f>
        <v>3.38224038231211E-2</v>
      </c>
      <c r="N2113" s="1">
        <f>'[1]Electricity and CHPs_NCAP'!J$69</f>
        <v>3.3530663661615397E-2</v>
      </c>
      <c r="O2113" s="1">
        <f>'[1]Electricity and CHPs_NCAP'!K$69</f>
        <v>3.6319706885514301E-2</v>
      </c>
      <c r="P2113" s="1">
        <f>'[1]Electricity and CHPs_NCAP'!L$69</f>
        <v>4.7666656040122803E-2</v>
      </c>
      <c r="Q2113" s="1">
        <f>'[1]Electricity and CHPs_NCAP'!M$69</f>
        <v>2.4737629144951701E-2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6.9346606157153607E-4</v>
      </c>
      <c r="G2114" s="3">
        <f t="shared" si="2237"/>
        <v>0.43533405161874017</v>
      </c>
      <c r="H2114" s="3">
        <f t="shared" si="2237"/>
        <v>1.1207452335797832</v>
      </c>
      <c r="I2114" s="3">
        <f t="shared" si="2237"/>
        <v>1.876125518446172</v>
      </c>
      <c r="J2114" s="3">
        <f t="shared" si="2237"/>
        <v>3.1292005298437755</v>
      </c>
      <c r="K2114" s="3">
        <f t="shared" si="2237"/>
        <v>1.9191281566915008</v>
      </c>
      <c r="L2114" s="3">
        <f t="shared" ref="L2114:O2114" si="2238">SUM(L2115:L2164)</f>
        <v>2.2455607803254827</v>
      </c>
      <c r="M2114" s="3">
        <f t="shared" si="2238"/>
        <v>2.7835170428152973</v>
      </c>
      <c r="N2114" s="3">
        <f t="shared" si="2238"/>
        <v>2.2943287377451691</v>
      </c>
      <c r="O2114" s="3">
        <f t="shared" si="2238"/>
        <v>2.1768989817281534</v>
      </c>
      <c r="P2114" s="3">
        <f>SUM(P2115:P2164)</f>
        <v>2.3599495139416615</v>
      </c>
      <c r="Q2114" s="3">
        <f>SUM(Q2115:Q2164)</f>
        <v>1.9634752623297791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1.62511089959809E-4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5.3442401416177801E-4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2.4310719847927501E-4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0.17278204746022999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0.17198926810361601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0.12759096792872399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0.15790963706456801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0.163433779116679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0.126670544424305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0.13827570478926299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0.12611794832314299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9.9106825598279505E-2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1.49969211708856E-4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1.5868544604896099E-3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8.2523171407030901E-4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0.30568862467423302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1.2524901861472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0.57699518573527397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0.69536537702376899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0.98616750296847799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0.61770420471607901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0.65923759677355998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0.71873794420554105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0.50492436432379595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1.7580633719893601E-4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3.7033823188406399E-3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0.26605108671228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9.6944571884882604E-4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0.110073308685337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0.469518133807445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9.2726326837277107E-2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0.62246303901289901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0.431977308171825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0.49822421979859899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1.4275854788584801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3.0968780853061501E-3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2.05179422703935E-4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7.1133176212812704E-2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1.39879498209305E-2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0.91444992354895205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0.87223824345008205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0.74501497764427005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0.86303548753284298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1.0114445298377599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0.93236524149327205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0.62881489522666101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4.6967724365509597E-2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1.25011974886359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4.2011854684431297E-4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1.8978338548335599E-4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3.8310737190883E-4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5.1394811249361497E-4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2.9838774665405098E-4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1.63062060942217E-3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1.4745142727281199E-3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1.1505787007682E-3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1.96590187837409E-3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1.3508467301841701E-4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1.74727102843904E-4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1.7280880835337301E-2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8.2061088518474998E-4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7.7796506351668002E-4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3.5996116364479598E-3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5.7404556308886104E-4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4.1342290235718798E-4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8.0791255590456103E-4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2.2398873453936198E-3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6.9008551839264604E-2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0.13394195238668199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0.43913852024646099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0.205745275058454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4.88302873041892E-3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1.4320963190268001E-3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1.0280832758536101E-3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1.0918025880898899E-3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5.5417841771609902E-4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9.16023731555525E-4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7.2085168750995396E-3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1.2714611947295001E-3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1.06523310623005E-3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0.11417484478116301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0.12898083712819799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2.6407356106058402E-2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7.0005478510548294E-2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4.7098945370834601E-4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1.6559908905465999E-4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6.7124910920172802E-4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4.8655145934115701E-4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3.68643706529198E-3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4.54352845158436E-3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5.8330783251269302E-5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5.17830366552951E-5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7.2865307954498898E-5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2.2165350189361501E-4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1.91579996289021E-4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0.23780504929666199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8.0617218644252198E-4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9.1647409458726799E-3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2.8179333274005401E-4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6.1337662614324994E-5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5.0398923894225001E-5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8.4882116626113394E-5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2.8499150839332799E-2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3.9848631587048003E-2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2.8340944277165498E-3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0.27790006147488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5.7985905584480801E-2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3.5239860645127198E-4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7.1581379202162798E-5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6.2363548941190801E-5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1.0039981070002201E-4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1.28312960148436E-3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1.09780645145221E-3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7.6360663947391993E-2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1.4630499013724601E-3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0.15779298840000699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5.6138136682952401E-2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0.11968688760667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1.13686234826715E-2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3.2088886860013897E-2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2.52196595269116E-5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1.0391954988003799E-5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2.5002444396774799E-7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1.5271026408546101E-6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1.37009732514753E-6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8.8754566175659801E-7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1.02480718636491E-6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9.9496364271594998E-7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9.1496044637258905E-7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1.12323788410553E-6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1.3679987886622501E-6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9.9652432625126797E-6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4.8601851748835802E-6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1.1339634554371901E-6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2.5565368355339898E-6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2.4542583953786401E-6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1.9663307078367502E-6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2.2704215681353002E-6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2.05919045895876E-6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1.9450676622957399E-6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2.1552702373289701E-6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2.6114029352869301E-6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8.0497849186091303E-6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3.7975419396697598E-6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1.1967957312521501E-6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2.5506870665908998E-6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2.5968166057912002E-6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2.15888087592329E-6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2.5604165823886402E-6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2.3030452581488299E-6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2.1198225496750302E-6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2.3342875202803E-6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2.76990323305139E-6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1.1910955818391701E-5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5.2188255530452398E-6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1.0776565066906999E-6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2.5136700928014E-6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2.4704034616837702E-6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2.0061392728902201E-6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2.33623414477838E-6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2.1189091483152401E-6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1.9545746317596101E-6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2.19541614682889E-6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2.56652563872531E-6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1.334534240258261E-4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1.284243377213137E-4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5.3551947408816492E-4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2.2967039183976426E-2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9.2987229226306103E-2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3.5665781680817895E-4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0.17190100890629129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1.4699828256156378E-3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1.5510698716912969E-4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2.625994026717316E-4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3.0611720721303889E-4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3.0108437348438043E-4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2.4136428532770701E-2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5.9708858370014703E-2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4.7644841626249298E-4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3.4047974198976198E-4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9.3692567620941206E-2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2.61093697064047E-4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2.8542806140270102E-4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0.18450855766274599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1.3751038368602799E-4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1.4174646950377499E-4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0.14199957551484699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4.83479424110478E-4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3.2407452523313102E-5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4.2556386512738601E-5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2.39984623699591E-4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2.1969890990024401E-5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3.74571813958056E-5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1.5511528708094099E-4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2.1890481200300901E-5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3.7406575472978001E-5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9.5039003448904095E-5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2.7442014299550601E-5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5.0969731662308898E-5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2.1435613593194801E-4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2.0446927752176071E-4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1.4198089934434861E-4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7.2871246426872802E-4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9.7536510529552298E-2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0.15159879636105209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3.2967406816120901E-4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3.0232302254834108E-4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2.3848458546506788E-4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1.36791912956298E-4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3.8034692340161309E-4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3.1412571372386821E-4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1.5223873777271151E-4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5.4673856895444102E-3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1.7545266213854E-4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2.17659395795348E-4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1.2342081173605899E-4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1.2391639286058099E-4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1.14588956761983E-4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7.6995036789334604E-5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8.5920944091106403E-5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7.1067473560676894E-5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2.74527069436296E-5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4.0164855933069E-5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6.0798787241556303E-5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2.7883376883207701E-5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3.1326369124819602E-5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2.54020567714456E-4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1.9598747178489E-5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2.84072664290896E-5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1.2773886399335501E-4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1.9360332272295101E-5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2.77957938521369E-5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7.7136871711677994E-5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1.6856324769376102E-5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2.3634680689387201E-5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6.4468529318125904E-5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5.7437617415139999E-6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9.0563827757964894E-5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1.21016809014539E-8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4.58900423035372E-6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1.4134782641821401E-5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6.1555539754069396E-6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2.7000392816836498E-5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5.8919287839307598E-6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8.9478275006733897E-5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0.70826253863010658</v>
      </c>
      <c r="H2165" s="3">
        <f t="shared" si="2245"/>
        <v>3.3819957917926455</v>
      </c>
      <c r="I2165" s="3">
        <f t="shared" si="2245"/>
        <v>4.2856396692647731</v>
      </c>
      <c r="J2165" s="3">
        <f t="shared" si="2245"/>
        <v>5.6228671453902974</v>
      </c>
      <c r="K2165" s="3">
        <f t="shared" si="2245"/>
        <v>1.6226637647738353</v>
      </c>
      <c r="L2165" s="3">
        <f t="shared" ref="L2165:O2165" si="2246">SUM(L2166:L2188)</f>
        <v>3.9367976246184164</v>
      </c>
      <c r="M2165" s="3">
        <f t="shared" si="2246"/>
        <v>3.6452261350457298</v>
      </c>
      <c r="N2165" s="3">
        <f t="shared" si="2246"/>
        <v>3.2523917908039301</v>
      </c>
      <c r="O2165" s="3">
        <f t="shared" si="2246"/>
        <v>4.4128971641440611</v>
      </c>
      <c r="P2165" s="3">
        <f>SUM(P2166:P2188)</f>
        <v>3.8333597062443538</v>
      </c>
      <c r="Q2165" s="3">
        <f>SUM(Q2166:Q2188)</f>
        <v>3.5808036199058741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6.2443898436037898E-2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1.13585077750551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2.5278430070083799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2.5972561585795999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0.25385585194268501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1.3253519011869002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1.59360680187507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0.97068891072520103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1.46891557447975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1.6916620145703301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0.68614661825026202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1.21842350990801E-2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0.40932949604292901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0.33240723224416102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0.67372613098734102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0.14077343606975701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0.35952317891358904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0.47273032892779498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0.26867902029621804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0.42215711820648599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0.487780433430134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0.22582981729644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9.3381827646011502E-3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1.83335970216732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1.42148342846745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2.3471353006622202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1.2244339380412399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2.2480525695695897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1.5744083699068001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2.0088136099944101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2.5162733012939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1.6482216875481202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2.66046875867278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1.45558347031104E-3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1.4616701906197301E-3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1.5910548852171799E-3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2.8891361547898797E-3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2.6674521654260598E-3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3.0090093986754399E-3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4.1373454647234105E-3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3.88863617038123E-3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5.2051577454042099E-3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5.3528900025468003E-3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7.9725389568002496E-3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2.21965581312745E-4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1.3810555486043599E-4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1.20666253503819E-4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1.15750552189172E-4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1.22470117683293E-4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1.02588449074576E-4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1.10731577750707E-4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1.1658085572834799E-4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1.1014017549244301E-4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1.22792744028138E-4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7.9611596560149011E-5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6.8087206946207092E-5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6.8567518544546395E-5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8.5458588415644897E-5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7.3363916585840805E-5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8.4129210407537998E-5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9.0380297298397298E-5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9.578779802925689E-5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2.83227721434447E-4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1.02800654739278E-4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1.06332881493428E-4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1.0743650157036301E-4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1.2400774336860201E-4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1.4566125205954899E-4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1.3621257485844701E-4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1.20881559920143E-4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1.39622283831445E-4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1.1352421874069399E-5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1.49390555037122E-5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1.48379802760346E-5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4.0336472238961201E-5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0.38037096058931003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3.2363922794114303E-4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1.7406005357063601E-5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6.10473693348839E-4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9.9813757353131599E-5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5.72575393492876E-5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1.36923661245222E-5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1.2701177201588402E-3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2.1588230893772599E-4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3.3824319016455604E-4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1.5891619031518001E-4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3.2273526581992699E-5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2.42902335663939E-5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0.20381185204322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2.7479344531315301E-4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4.0882963458429498E-5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1.14201872956843E-5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8.8210767499927103E-4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1.43334648035595E-4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1.3954932759293302E-4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5.5844869362421905E-5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2.77002612066794E-5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5.9754203980786402E-5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2.3712567970620602E-2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2.5134747472209499E-4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8.63857454640202E-4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1.7245201039552799E-4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1.07207642945733E-4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6.9020433028962798E-5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7.0842397562732905E-4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1.8228275520921E-4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1.0414644263148999E-4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1.07844493768202E-2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7.7012354155123699E-5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1.4621885743587001E-5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1.6969391891554699E-5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4.1467350280153902E-4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8.8356335696719601E-5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4.50136269905023E-5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1.03867527611508E-5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5.19400489380584E-5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1.5613813275872098E-4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9.8343628879707292E-4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5.1996633411256505E-4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1.7012861949315599E-4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6.3475128683808697E-5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8.1581908284146412E-5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3.0114836617695802E-5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3.7040227303990301E-4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1.55014069618083E-4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8.3664749461882099E-5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0.52614494445963311</v>
      </c>
      <c r="H2189" s="3">
        <f t="shared" si="2249"/>
        <v>1.6484516290699329</v>
      </c>
      <c r="I2189" s="3">
        <f t="shared" si="2249"/>
        <v>1.4614290456175656</v>
      </c>
      <c r="J2189" s="3">
        <f t="shared" si="2249"/>
        <v>2.4393922168369326</v>
      </c>
      <c r="K2189" s="3">
        <f t="shared" si="2249"/>
        <v>0.41543133102468888</v>
      </c>
      <c r="L2189" s="3">
        <f t="shared" ref="L2189:O2189" si="2250">SUM(L2190:L2212)</f>
        <v>1.349168961155226</v>
      </c>
      <c r="M2189" s="3">
        <f t="shared" si="2250"/>
        <v>1.4696141826934828</v>
      </c>
      <c r="N2189" s="3">
        <f t="shared" si="2250"/>
        <v>1.0255372815083941</v>
      </c>
      <c r="O2189" s="3">
        <f t="shared" si="2250"/>
        <v>1.4335943274110834</v>
      </c>
      <c r="P2189" s="3">
        <f>SUM(P2190:P2212)</f>
        <v>1.6300808231556037</v>
      </c>
      <c r="Q2189" s="3">
        <f>SUM(Q2190:Q2212)</f>
        <v>0.81148920837161997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9.4408345228296307E-3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0.63532189729508903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1.0053955033017101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1.31495020005962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8.885306139211481E-2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0.64586468525285701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0.736644842088092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0.431549903474027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0.69271453977388209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0.77240577851167003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0.341280880610217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4.5618836178124402E-3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0.88403286770817702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0.34908752073751703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0.90056857172687999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0.27729146763150198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0.49706841117703698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0.65065665729529809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0.42181284733220498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0.57956663949810994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0.71707807092273601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0.29932249045809201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2.15655204120171E-3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6.3805935151615501E-3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1.57606165123974E-2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0.22009855121284599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4.62873797765E-2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0.189549185051059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7.9028006104423301E-2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0.16890263726534602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0.1570531634873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0.13615473180476101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0.16469898435130398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9.56302926990384E-4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9.5258823248772892E-4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1.0663726884696698E-3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1.74702450594641E-3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1.94876493644135E-3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2.2088096470042899E-3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2.93572526118381E-3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2.9475224941837401E-3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3.9132681280534898E-3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4.0794008648072696E-3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5.78610752904606E-3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2.3669002569659398E-4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1.1097329629151099E-4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1.09383503193493E-4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1.2447003724271201E-4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1.4156432950300399E-4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1.17756617784199E-4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1.2260950896951601E-4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1.2824839595861501E-4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1.23352684387657E-4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2.5523812292212801E-4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1.5048789491092801E-4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1.2560985586654002E-4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1.1598214287763599E-4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1.3617969405916E-4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1.3258213881641302E-4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1.3269688811767699E-4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1.5347903627453E-4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1.3820077694640001E-4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1.9709316815582899E-4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1.00306955029112E-4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5.0519643442127997E-5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6.2304412670547302E-5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6.0078210928951697E-5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7.4032186031782805E-5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7.7921346943205598E-5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6.66810230964468E-5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9.7605817320427698E-5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1.11297099942909E-5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1.3488779707442E-5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1.44325962997952E-5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4.1586144306378795E-5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0.47306539869611197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1.7226872062275501E-2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6.2968392985282009E-5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0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0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3.0708533611757101E-3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1.8479571961847101E-3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2.5672945961878002E-4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1.13002541510907E-5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1.4460325773212001E-3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1.07778185392089E-2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2.56579338006674E-3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2.29444709412354E-5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0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0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8.6281794603507094E-5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2.2567550480045901E-5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1.9336713208368299E-5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1.6796337916097102E-2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4.2845862465743399E-3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1.2824656655007299E-4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2.0989711872788698E-3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1.1301610557627999E-3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3.8950259937105801E-4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1.03550867295827E-4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1.29984216935897E-3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3.8396240673560299E-3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8.5433151480573094E-2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4.7557684444194705E-4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1.9997042734632101E-4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1.5850399251749999E-4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2.6975887035992901E-5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6.3576643858393909E-4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1.9862407482088698E-4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1.0059619123983299E-4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7.7297218564981798E-3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4.7340893734322298E-4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4.5482398470443398E-5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1.16947878308907E-4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1.6822128187912301E-3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1.41513601365297E-3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1.6682242610475999E-4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2.4790083060948498E-5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1.35033087857409E-2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1.84000076816569E-3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8.0768118200659392E-2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3.4295444734533799E-4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1.3644279128654198E-4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1.1953831804807E-4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5.3166215244106398E-5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0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1.1384022575728199E-5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3.0908884555120301E-4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1.9965383187237201E-4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1.08402536771356E-4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9.9648751565630401E-3</v>
      </c>
      <c r="G2213" s="3">
        <f t="shared" si="2253"/>
        <v>15.031122865815078</v>
      </c>
      <c r="H2213" s="3">
        <f t="shared" si="2253"/>
        <v>172.35775319048906</v>
      </c>
      <c r="I2213" s="3">
        <f t="shared" si="2253"/>
        <v>72.251914950117538</v>
      </c>
      <c r="J2213" s="3">
        <f t="shared" si="2253"/>
        <v>283.36122681708588</v>
      </c>
      <c r="K2213" s="3">
        <f t="shared" si="2253"/>
        <v>179.87595788515182</v>
      </c>
      <c r="L2213" s="3">
        <f t="shared" ref="L2213:O2213" si="2254">SUM(L2214:L2222)</f>
        <v>175.254718203355</v>
      </c>
      <c r="M2213" s="3">
        <f t="shared" si="2254"/>
        <v>300.06670356549427</v>
      </c>
      <c r="N2213" s="3">
        <f t="shared" si="2254"/>
        <v>177.56787608894038</v>
      </c>
      <c r="O2213" s="3">
        <f t="shared" si="2254"/>
        <v>241.61464784418581</v>
      </c>
      <c r="P2213" s="3">
        <f>SUM(P2214:P2222)</f>
        <v>315.70563413859639</v>
      </c>
      <c r="Q2213" s="3">
        <f>SUM(Q2214:Q2222)</f>
        <v>125.22689898945242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7.5120358624005004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172.21957318336101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35.006708300139501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283.36029527677096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179.87507582239101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175.253966183676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300.06579891058698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177.56713303499399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241.61377441480101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315.704607593405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125.22600376617599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6.97705181752469E-3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2.0504236187130799E-3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5.8582672581708201E-4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9.31540314933678E-4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8.8206276080237897E-4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7.5201967900882598E-4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9.0465490730889009E-4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7.4305394640417403E-4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8.7342938480259702E-4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1.02654519140421E-3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8.9522327643176897E-4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5.9165345416747998E-2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3.1295673717125001E-2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21.793477844995902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6.6779561715035698E-2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3.6889810611995595E-2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0.21301197740581501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7.3422688508174003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5.9176055979843704E-2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15.238131000850501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9.9648751565630401E-3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4.3896193647868599E-2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8.7680432003831802E-3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2.5860760313958262</v>
      </c>
      <c r="H2223" s="3">
        <f t="shared" si="2255"/>
        <v>39.859897467981597</v>
      </c>
      <c r="I2223" s="3">
        <f t="shared" si="2255"/>
        <v>12.931002449427691</v>
      </c>
      <c r="J2223" s="3">
        <f t="shared" si="2255"/>
        <v>44.024621001846256</v>
      </c>
      <c r="K2223" s="3">
        <f t="shared" si="2255"/>
        <v>13.71023401522325</v>
      </c>
      <c r="L2223" s="3">
        <f t="shared" ref="L2223:O2223" si="2256">SUM(L2224:L2232)</f>
        <v>44.254484966743888</v>
      </c>
      <c r="M2223" s="3">
        <f t="shared" si="2256"/>
        <v>23.511882963662632</v>
      </c>
      <c r="N2223" s="3">
        <f t="shared" si="2256"/>
        <v>38.06451574178363</v>
      </c>
      <c r="O2223" s="3">
        <f t="shared" si="2256"/>
        <v>47.322717224111244</v>
      </c>
      <c r="P2223" s="3">
        <f>SUM(P2224:P2232)</f>
        <v>26.910430642211587</v>
      </c>
      <c r="Q2223" s="3">
        <f>SUM(Q2224:Q2232)</f>
        <v>43.389145664596569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0.18916266675165799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39.804663363842202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1.5683715099276702E-2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9.1934533384903006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5.8528043158469201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44.215262332256202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23.509159199202102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38.060779881775694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47.317995037745803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26.9076973721819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43.3840750605764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1.33133182700204E-3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1.11645384260543E-3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6.9190091421024306E-4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5.6323088898924097E-3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2.5128477989773E-3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4.5077821562704698E-3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2.7237644605291799E-3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3.7358600079389201E-3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4.7221863654405005E-3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2.7332700296869299E-3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5.0706040201702199E-3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3.02949446013643E-3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1.0570380411186299E-3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4.6469268924614594E-2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8.7637766743972906E-3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9.4143326109557696E-3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4.2976543369108999E-3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2.3897932597813698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2.4124956121167902E-3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12.789896405686999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34.714596952998598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7.80576396839444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1.1993724998042901E-2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2.7592785756600101E-3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5.0648116643551601E-2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7.8261158802589298E-2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0.102174624793062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3.9738550571956903E-2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1.84234729964638E-2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4.3944271510808962E-4</v>
      </c>
      <c r="G2233" s="3">
        <f t="shared" si="2257"/>
        <v>0.85118369321127862</v>
      </c>
      <c r="H2233" s="3">
        <f t="shared" si="2257"/>
        <v>0.58577815459611127</v>
      </c>
      <c r="I2233" s="3">
        <f t="shared" si="2257"/>
        <v>1.11159138743984</v>
      </c>
      <c r="J2233" s="3">
        <f t="shared" si="2257"/>
        <v>5.8581125068361555</v>
      </c>
      <c r="K2233" s="3">
        <f t="shared" si="2257"/>
        <v>3.5875222214604414</v>
      </c>
      <c r="L2233" s="3">
        <f t="shared" ref="L2233:O2233" si="2258">SUM(L2234,L2253)</f>
        <v>1.9450971685690046</v>
      </c>
      <c r="M2233" s="3">
        <f t="shared" si="2258"/>
        <v>5.5306754500774797</v>
      </c>
      <c r="N2233" s="3">
        <f t="shared" si="2258"/>
        <v>2.8017665143646528</v>
      </c>
      <c r="O2233" s="3">
        <f t="shared" si="2258"/>
        <v>2.0817858093748138</v>
      </c>
      <c r="P2233" s="3">
        <f>SUM(P2234,P2253)</f>
        <v>5.3013023556626511</v>
      </c>
      <c r="Q2233" s="3">
        <f>SUM(Q2234,Q2253)</f>
        <v>2.677333524462389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3.4477402153524999E-4</v>
      </c>
      <c r="G2234" s="1">
        <f t="shared" si="2259"/>
        <v>0.69310938613406547</v>
      </c>
      <c r="H2234" s="1">
        <f t="shared" si="2259"/>
        <v>0.28109646699148327</v>
      </c>
      <c r="I2234" s="1">
        <f t="shared" si="2259"/>
        <v>0.87897098980360666</v>
      </c>
      <c r="J2234" s="1">
        <f t="shared" si="2259"/>
        <v>5.0178735224505697</v>
      </c>
      <c r="K2234" s="1">
        <f t="shared" si="2259"/>
        <v>2.6462841329122648</v>
      </c>
      <c r="L2234" s="1">
        <f t="shared" ref="L2234:O2234" si="2260">SUM(L2235,L2238,L2240,L2243,L2245,L2247,L2249,L2251)</f>
        <v>1.3775450612808759</v>
      </c>
      <c r="M2234" s="1">
        <f t="shared" si="2260"/>
        <v>4.5022466478924423</v>
      </c>
      <c r="N2234" s="1">
        <f t="shared" si="2260"/>
        <v>2.2568628375275432</v>
      </c>
      <c r="O2234" s="1">
        <f t="shared" si="2260"/>
        <v>1.6893317414222508</v>
      </c>
      <c r="P2234" s="1">
        <f>SUM(P2235,P2238,P2240,P2243,P2245,P2247,P2249,P2251)</f>
        <v>4.3581198079917334</v>
      </c>
      <c r="Q2234" s="1">
        <f>SUM(Q2235,Q2238,Q2240,Q2243,Q2245,Q2247,Q2249,Q2251)</f>
        <v>2.1190683522725169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1.8153697395866053E-5</v>
      </c>
      <c r="G2235" s="1">
        <f t="shared" si="2261"/>
        <v>0.30416178343003591</v>
      </c>
      <c r="H2235" s="1">
        <f t="shared" si="2261"/>
        <v>0.19694738821816607</v>
      </c>
      <c r="I2235" s="1">
        <f t="shared" si="2261"/>
        <v>0.86682021139421084</v>
      </c>
      <c r="J2235" s="1">
        <f t="shared" si="2261"/>
        <v>2.5960995018477817</v>
      </c>
      <c r="K2235" s="1">
        <f t="shared" si="2261"/>
        <v>2.0833918663721938</v>
      </c>
      <c r="L2235" s="1">
        <f t="shared" ref="L2235:O2235" si="2262">SUM(L2236:L2237)</f>
        <v>1.013595167881078</v>
      </c>
      <c r="M2235" s="1">
        <f t="shared" si="2262"/>
        <v>3.0643836897945174</v>
      </c>
      <c r="N2235" s="1">
        <f t="shared" si="2262"/>
        <v>1.9470449264765777</v>
      </c>
      <c r="O2235" s="1">
        <f t="shared" si="2262"/>
        <v>1.3134950205920768</v>
      </c>
      <c r="P2235" s="1">
        <f>SUM(P2236:P2237)</f>
        <v>3.2916022262975542</v>
      </c>
      <c r="Q2235" s="1">
        <f>SUM(Q2236:Q2237)</f>
        <v>1.7758622276216116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1.3673580559221607E-5</v>
      </c>
      <c r="G2236" s="1" cm="1">
        <f t="array" ref="G2236">SUMPRODUCT(([1]OUT_FinalEnergyCons!$B$4:$B$10000="var_ncap")*1,(ISNUMBER(SEARCH("RH*-SHELCBR",[1]OUT_FinalEnergyCons!$A$4:$A$10000)))*1,[1]OUT_FinalEnergyCons!E$4:E$10000)</f>
        <v>3.0633450798323615E-2</v>
      </c>
      <c r="H2236" s="1" cm="1">
        <f t="array" ref="H2236">SUMPRODUCT(([1]OUT_FinalEnergyCons!$B$4:$B$10000="var_ncap")*1,(ISNUMBER(SEARCH("RH*-SHELCBR",[1]OUT_FinalEnergyCons!$A$4:$A$10000)))*1,[1]OUT_FinalEnergyCons!F$4:F$10000)</f>
        <v>4.8679537000029797E-5</v>
      </c>
      <c r="I2236" s="1" cm="1">
        <f t="array" ref="I2236">SUMPRODUCT(([1]OUT_FinalEnergyCons!$B$4:$B$10000="var_ncap")*1,(ISNUMBER(SEARCH("RH*-SHELCBR",[1]OUT_FinalEnergyCons!$A$4:$A$10000)))*1,[1]OUT_FinalEnergyCons!G$4:G$10000)</f>
        <v>2.4628969437088491E-4</v>
      </c>
      <c r="J2236" s="1" cm="1">
        <f t="array" ref="J2236">SUMPRODUCT(([1]OUT_FinalEnergyCons!$B$4:$B$10000="var_ncap")*1,(ISNUMBER(SEARCH("RH*-SHELCBR",[1]OUT_FinalEnergyCons!$A$4:$A$10000)))*1,[1]OUT_FinalEnergyCons!H$4:H$10000)</f>
        <v>0.11630600052511589</v>
      </c>
      <c r="K2236" s="1" cm="1">
        <f t="array" ref="K2236">SUMPRODUCT(([1]OUT_FinalEnergyCons!$B$4:$B$10000="var_ncap")*1,(ISNUMBER(SEARCH("RH*-SHELCBR",[1]OUT_FinalEnergyCons!$A$4:$A$10000)))*1,[1]OUT_FinalEnergyCons!I$4:I$10000)</f>
        <v>5.3658902800861635E-2</v>
      </c>
      <c r="L2236" s="1" cm="1">
        <f t="array" ref="L2236">SUMPRODUCT(([1]OUT_FinalEnergyCons!$B$4:$B$10000="var_ncap")*1,(ISNUMBER(SEARCH("RH*-SHELCBR",[1]OUT_FinalEnergyCons!$A$4:$A$10000)))*1,[1]OUT_FinalEnergyCons!J$4:J$10000)</f>
        <v>1.3795962016910103E-3</v>
      </c>
      <c r="M2236" s="1" cm="1">
        <f t="array" ref="M2236">SUMPRODUCT(([1]OUT_FinalEnergyCons!$B$4:$B$10000="var_ncap")*1,(ISNUMBER(SEARCH("RH*-SHELCBR",[1]OUT_FinalEnergyCons!$A$4:$A$10000)))*1,[1]OUT_FinalEnergyCons!K$4:K$10000)</f>
        <v>8.2329676373803007E-2</v>
      </c>
      <c r="N2236" s="1" cm="1">
        <f t="array" ref="N2236">SUMPRODUCT(([1]OUT_FinalEnergyCons!$B$4:$B$10000="var_ncap")*1,(ISNUMBER(SEARCH("RH*-SHELCBR",[1]OUT_FinalEnergyCons!$A$4:$A$10000)))*1,[1]OUT_FinalEnergyCons!L$4:L$10000)</f>
        <v>0.1391198090525998</v>
      </c>
      <c r="O2236" s="1" cm="1">
        <f t="array" ref="O2236">SUMPRODUCT(([1]OUT_FinalEnergyCons!$B$4:$B$10000="var_ncap")*1,(ISNUMBER(SEARCH("RH*-SHELCBR",[1]OUT_FinalEnergyCons!$A$4:$A$10000)))*1,[1]OUT_FinalEnergyCons!M$4:M$10000)</f>
        <v>0.12285183793254673</v>
      </c>
      <c r="P2236" s="1" cm="1">
        <f t="array" ref="P2236">SUMPRODUCT(([1]OUT_FinalEnergyCons!$B$4:$B$10000="var_ncap")*1,(ISNUMBER(SEARCH("RH*-SHELCBR",[1]OUT_FinalEnergyCons!$A$4:$A$10000)))*1,[1]OUT_FinalEnergyCons!N$4:N$10000)</f>
        <v>0.26503310481862818</v>
      </c>
      <c r="Q2236" s="1" cm="1">
        <f t="array" ref="Q2236">SUMPRODUCT(([1]OUT_FinalEnergyCons!$B$4:$B$10000="var_ncap")*1,(ISNUMBER(SEARCH("RH*-SHELCBR",[1]OUT_FinalEnergyCons!$A$4:$A$10000)))*1,[1]OUT_FinalEnergyCons!O$4:O$10000)</f>
        <v>1.0532153771680477E-2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4.4801168366444449E-6</v>
      </c>
      <c r="G2237" s="1" cm="1">
        <f t="array" ref="G2237">SUMPRODUCT(([1]OUT_FinalEnergyCons!$B$4:$B$10000="var_ncap")*1,ISNUMBER(SEARCH("RH*-SHELCHP",[1]OUT_FinalEnergyCons!$A$4:$A$10000))*1,[1]OUT_FinalEnergyCons!E$4:E$10000)</f>
        <v>0.27352833263171228</v>
      </c>
      <c r="H2237" s="1" cm="1">
        <f t="array" ref="H2237">SUMPRODUCT(([1]OUT_FinalEnergyCons!$B$4:$B$10000="var_ncap")*1,ISNUMBER(SEARCH("RH*-SHELCHP",[1]OUT_FinalEnergyCons!$A$4:$A$10000))*1,[1]OUT_FinalEnergyCons!F$4:F$10000)</f>
        <v>0.19689870868116605</v>
      </c>
      <c r="I2237" s="1" cm="1">
        <f t="array" ref="I2237">SUMPRODUCT(([1]OUT_FinalEnergyCons!$B$4:$B$10000="var_ncap")*1,ISNUMBER(SEARCH("RH*-SHELCHP",[1]OUT_FinalEnergyCons!$A$4:$A$10000))*1,[1]OUT_FinalEnergyCons!G$4:G$10000)</f>
        <v>0.86657392169983993</v>
      </c>
      <c r="J2237" s="1" cm="1">
        <f t="array" ref="J2237">SUMPRODUCT(([1]OUT_FinalEnergyCons!$B$4:$B$10000="var_ncap")*1,ISNUMBER(SEARCH("RH*-SHELCHP",[1]OUT_FinalEnergyCons!$A$4:$A$10000))*1,[1]OUT_FinalEnergyCons!H$4:H$10000)</f>
        <v>2.479793501322666</v>
      </c>
      <c r="K2237" s="1" cm="1">
        <f t="array" ref="K2237">SUMPRODUCT(([1]OUT_FinalEnergyCons!$B$4:$B$10000="var_ncap")*1,ISNUMBER(SEARCH("RH*-SHELCHP",[1]OUT_FinalEnergyCons!$A$4:$A$10000))*1,[1]OUT_FinalEnergyCons!I$4:I$10000)</f>
        <v>2.0297329635713321</v>
      </c>
      <c r="L2237" s="1" cm="1">
        <f t="array" ref="L2237">SUMPRODUCT(([1]OUT_FinalEnergyCons!$B$4:$B$10000="var_ncap")*1,ISNUMBER(SEARCH("RH*-SHELCHP",[1]OUT_FinalEnergyCons!$A$4:$A$10000))*1,[1]OUT_FinalEnergyCons!J$4:J$10000)</f>
        <v>1.012215571679387</v>
      </c>
      <c r="M2237" s="1" cm="1">
        <f t="array" ref="M2237">SUMPRODUCT(([1]OUT_FinalEnergyCons!$B$4:$B$10000="var_ncap")*1,ISNUMBER(SEARCH("RH*-SHELCHP",[1]OUT_FinalEnergyCons!$A$4:$A$10000))*1,[1]OUT_FinalEnergyCons!K$4:K$10000)</f>
        <v>2.9820540134207145</v>
      </c>
      <c r="N2237" s="1" cm="1">
        <f t="array" ref="N2237">SUMPRODUCT(([1]OUT_FinalEnergyCons!$B$4:$B$10000="var_ncap")*1,ISNUMBER(SEARCH("RH*-SHELCHP",[1]OUT_FinalEnergyCons!$A$4:$A$10000))*1,[1]OUT_FinalEnergyCons!L$4:L$10000)</f>
        <v>1.8079251174239779</v>
      </c>
      <c r="O2237" s="1" cm="1">
        <f t="array" ref="O2237">SUMPRODUCT(([1]OUT_FinalEnergyCons!$B$4:$B$10000="var_ncap")*1,ISNUMBER(SEARCH("RH*-SHELCHP",[1]OUT_FinalEnergyCons!$A$4:$A$10000))*1,[1]OUT_FinalEnergyCons!M$4:M$10000)</f>
        <v>1.1906431826595301</v>
      </c>
      <c r="P2237" s="1" cm="1">
        <f t="array" ref="P2237">SUMPRODUCT(([1]OUT_FinalEnergyCons!$B$4:$B$10000="var_ncap")*1,ISNUMBER(SEARCH("RH*-SHELCHP",[1]OUT_FinalEnergyCons!$A$4:$A$10000))*1,[1]OUT_FinalEnergyCons!N$4:N$10000)</f>
        <v>3.0265691214789259</v>
      </c>
      <c r="Q2237" s="1" cm="1">
        <f t="array" ref="Q2237">SUMPRODUCT(([1]OUT_FinalEnergyCons!$B$4:$B$10000="var_ncap")*1,ISNUMBER(SEARCH("RH*-SHELCHP",[1]OUT_FinalEnergyCons!$A$4:$A$10000))*1,[1]OUT_FinalEnergyCons!O$4:O$10000)</f>
        <v>1.7653300738499311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8.1507531726624906E-6</v>
      </c>
      <c r="H2238" s="1">
        <f t="shared" si="2266"/>
        <v>8.76245630053519E-6</v>
      </c>
      <c r="I2238" s="1">
        <f t="shared" si="2266"/>
        <v>1.0362588855583059E-5</v>
      </c>
      <c r="J2238" s="1">
        <f t="shared" si="2266"/>
        <v>2.1724666740119839E-3</v>
      </c>
      <c r="K2238" s="1">
        <f t="shared" si="2266"/>
        <v>4.1048310658088247E-4</v>
      </c>
      <c r="L2238" s="1">
        <f t="shared" si="2266"/>
        <v>4.166693388822875E-5</v>
      </c>
      <c r="M2238" s="1">
        <f t="shared" si="2266"/>
        <v>1.799892440545889E-3</v>
      </c>
      <c r="N2238" s="1">
        <f t="shared" si="2266"/>
        <v>4.08212964814953E-5</v>
      </c>
      <c r="O2238" s="1">
        <f t="shared" si="2266"/>
        <v>1.2456733210777711E-4</v>
      </c>
      <c r="P2238" s="1">
        <f>P2239</f>
        <v>1.360378782178965E-3</v>
      </c>
      <c r="Q2238" s="1">
        <f>Q2239</f>
        <v>4.6326849969803498E-4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8.1507531726624906E-6</v>
      </c>
      <c r="H2239" s="1" cm="1">
        <f t="array" ref="H2239">SUMPRODUCT(([1]OUT_FinalEnergyCons!$B$4:$B$10000="var_ncap")*1, (ISNUMBER(SEARCH("RH*-SHLFOBR",[1]OUT_FinalEnergyCons!$A$4:$A$10000)))*1,[1]OUT_FinalEnergyCons!F$4:F$10000)</f>
        <v>8.76245630053519E-6</v>
      </c>
      <c r="I2239" s="1" cm="1">
        <f t="array" ref="I2239">SUMPRODUCT(([1]OUT_FinalEnergyCons!$B$4:$B$10000="var_ncap")*1, (ISNUMBER(SEARCH("RH*-SHLFOBR",[1]OUT_FinalEnergyCons!$A$4:$A$10000)))*1,[1]OUT_FinalEnergyCons!G$4:G$10000)</f>
        <v>1.0362588855583059E-5</v>
      </c>
      <c r="J2239" s="1" cm="1">
        <f t="array" ref="J2239">SUMPRODUCT(([1]OUT_FinalEnergyCons!$B$4:$B$10000="var_ncap")*1, (ISNUMBER(SEARCH("RH*-SHLFOBR",[1]OUT_FinalEnergyCons!$A$4:$A$10000)))*1,[1]OUT_FinalEnergyCons!H$4:H$10000)</f>
        <v>2.1724666740119839E-3</v>
      </c>
      <c r="K2239" s="1" cm="1">
        <f t="array" ref="K2239">SUMPRODUCT(([1]OUT_FinalEnergyCons!$B$4:$B$10000="var_ncap")*1, (ISNUMBER(SEARCH("RH*-SHLFOBR",[1]OUT_FinalEnergyCons!$A$4:$A$10000)))*1,[1]OUT_FinalEnergyCons!I$4:I$10000)</f>
        <v>4.1048310658088247E-4</v>
      </c>
      <c r="L2239" s="1" cm="1">
        <f t="array" ref="L2239">SUMPRODUCT(([1]OUT_FinalEnergyCons!$B$4:$B$10000="var_ncap")*1, (ISNUMBER(SEARCH("RH*-SHLFOBR",[1]OUT_FinalEnergyCons!$A$4:$A$10000)))*1,[1]OUT_FinalEnergyCons!J$4:J$10000)</f>
        <v>4.166693388822875E-5</v>
      </c>
      <c r="M2239" s="1" cm="1">
        <f t="array" ref="M2239">SUMPRODUCT(([1]OUT_FinalEnergyCons!$B$4:$B$10000="var_ncap")*1, (ISNUMBER(SEARCH("RH*-SHLFOBR",[1]OUT_FinalEnergyCons!$A$4:$A$10000)))*1,[1]OUT_FinalEnergyCons!K$4:K$10000)</f>
        <v>1.799892440545889E-3</v>
      </c>
      <c r="N2239" s="1" cm="1">
        <f t="array" ref="N2239">SUMPRODUCT(([1]OUT_FinalEnergyCons!$B$4:$B$10000="var_ncap")*1, (ISNUMBER(SEARCH("RH*-SHLFOBR",[1]OUT_FinalEnergyCons!$A$4:$A$10000)))*1,[1]OUT_FinalEnergyCons!L$4:L$10000)</f>
        <v>4.08212964814953E-5</v>
      </c>
      <c r="O2239" s="1" cm="1">
        <f t="array" ref="O2239">SUMPRODUCT(([1]OUT_FinalEnergyCons!$B$4:$B$10000="var_ncap")*1, (ISNUMBER(SEARCH("RH*-SHLFOBR",[1]OUT_FinalEnergyCons!$A$4:$A$10000)))*1,[1]OUT_FinalEnergyCons!M$4:M$10000)</f>
        <v>1.2456733210777711E-4</v>
      </c>
      <c r="P2239" s="1" cm="1">
        <f t="array" ref="P2239">SUMPRODUCT(([1]OUT_FinalEnergyCons!$B$4:$B$10000="var_ncap")*1, (ISNUMBER(SEARCH("RH*-SHLFOBR",[1]OUT_FinalEnergyCons!$A$4:$A$10000)))*1,[1]OUT_FinalEnergyCons!N$4:N$10000)</f>
        <v>1.360378782178965E-3</v>
      </c>
      <c r="Q2239" s="1" cm="1">
        <f t="array" ref="Q2239">SUMPRODUCT(([1]OUT_FinalEnergyCons!$B$4:$B$10000="var_ncap")*1, (ISNUMBER(SEARCH("RH*-SHLFOBR",[1]OUT_FinalEnergyCons!$A$4:$A$10000)))*1,[1]OUT_FinalEnergyCons!O$4:O$10000)</f>
        <v>4.6326849969803498E-4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2.9632415301621301E-6</v>
      </c>
      <c r="G2240" s="1">
        <f t="shared" si="2267"/>
        <v>0.22053764801620382</v>
      </c>
      <c r="H2240" s="1">
        <f t="shared" si="2267"/>
        <v>7.6926304603083057E-2</v>
      </c>
      <c r="I2240" s="1">
        <f t="shared" si="2267"/>
        <v>3.0496461458352211E-4</v>
      </c>
      <c r="J2240" s="1">
        <f t="shared" si="2267"/>
        <v>1.9152012014658213</v>
      </c>
      <c r="K2240" s="1">
        <f t="shared" si="2267"/>
        <v>6.0595003954136917E-2</v>
      </c>
      <c r="L2240" s="1">
        <f t="shared" ref="L2240:O2240" si="2268">SUM(L2241:L2242)</f>
        <v>0.19908958285460202</v>
      </c>
      <c r="M2240" s="1">
        <f t="shared" si="2268"/>
        <v>0.61941701415502093</v>
      </c>
      <c r="N2240" s="1">
        <f t="shared" si="2268"/>
        <v>2.6563903687839615E-2</v>
      </c>
      <c r="O2240" s="1">
        <f t="shared" si="2268"/>
        <v>0.17415629368669455</v>
      </c>
      <c r="P2240" s="1">
        <f>SUM(P2241:P2242)</f>
        <v>0.41990838864313512</v>
      </c>
      <c r="Q2240" s="1">
        <f>SUM(Q2241:Q2242)</f>
        <v>3.7205973218546413E-2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0.22049125536528918</v>
      </c>
      <c r="H2241" s="1" cm="1">
        <f t="array" ref="H2241">SUMPRODUCT(([1]OUT_FinalEnergyCons!$B$4:$B$10000="var_ncap")*1, (ISNUMBER(SEARCH("RH*-SHNGABR",[1]OUT_FinalEnergyCons!$A$4:$A$10000)))*1,[1]OUT_FinalEnergyCons!F$4:F$10000)</f>
        <v>7.1210995253957854E-2</v>
      </c>
      <c r="I2241" s="1" cm="1">
        <f t="array" ref="I2241">SUMPRODUCT(([1]OUT_FinalEnergyCons!$B$4:$B$10000="var_ncap")*1, (ISNUMBER(SEARCH("RH*-SHNGABR",[1]OUT_FinalEnergyCons!$A$4:$A$10000)))*1,[1]OUT_FinalEnergyCons!G$4:G$10000)</f>
        <v>1.5515994783643226E-4</v>
      </c>
      <c r="J2241" s="1" cm="1">
        <f t="array" ref="J2241">SUMPRODUCT(([1]OUT_FinalEnergyCons!$B$4:$B$10000="var_ncap")*1, (ISNUMBER(SEARCH("RH*-SHNGABR",[1]OUT_FinalEnergyCons!$A$4:$A$10000)))*1,[1]OUT_FinalEnergyCons!H$4:H$10000)</f>
        <v>1.6020069760213409</v>
      </c>
      <c r="K2241" s="1" cm="1">
        <f t="array" ref="K2241">SUMPRODUCT(([1]OUT_FinalEnergyCons!$B$4:$B$10000="var_ncap")*1, (ISNUMBER(SEARCH("RH*-SHNGABR",[1]OUT_FinalEnergyCons!$A$4:$A$10000)))*1,[1]OUT_FinalEnergyCons!I$4:I$10000)</f>
        <v>5.8603996648911381E-2</v>
      </c>
      <c r="L2241" s="1" cm="1">
        <f t="array" ref="L2241">SUMPRODUCT(([1]OUT_FinalEnergyCons!$B$4:$B$10000="var_ncap")*1, (ISNUMBER(SEARCH("RH*-SHNGABR",[1]OUT_FinalEnergyCons!$A$4:$A$10000)))*1,[1]OUT_FinalEnergyCons!J$4:J$10000)</f>
        <v>2.7741211365946498E-5</v>
      </c>
      <c r="M2241" s="1" cm="1">
        <f t="array" ref="M2241">SUMPRODUCT(([1]OUT_FinalEnergyCons!$B$4:$B$10000="var_ncap")*1, (ISNUMBER(SEARCH("RH*-SHNGABR",[1]OUT_FinalEnergyCons!$A$4:$A$10000)))*1,[1]OUT_FinalEnergyCons!K$4:K$10000)</f>
        <v>0.57520409686129503</v>
      </c>
      <c r="N2241" s="1" cm="1">
        <f t="array" ref="N2241">SUMPRODUCT(([1]OUT_FinalEnergyCons!$B$4:$B$10000="var_ncap")*1, (ISNUMBER(SEARCH("RH*-SHNGABR",[1]OUT_FinalEnergyCons!$A$4:$A$10000)))*1,[1]OUT_FinalEnergyCons!L$4:L$10000)</f>
        <v>4.6574965322152201E-5</v>
      </c>
      <c r="O2241" s="1" cm="1">
        <f t="array" ref="O2241">SUMPRODUCT(([1]OUT_FinalEnergyCons!$B$4:$B$10000="var_ncap")*1, (ISNUMBER(SEARCH("RH*-SHNGABR",[1]OUT_FinalEnergyCons!$A$4:$A$10000)))*1,[1]OUT_FinalEnergyCons!M$4:M$10000)</f>
        <v>1.026150835833651E-4</v>
      </c>
      <c r="P2241" s="1" cm="1">
        <f t="array" ref="P2241">SUMPRODUCT(([1]OUT_FinalEnergyCons!$B$4:$B$10000="var_ncap")*1, (ISNUMBER(SEARCH("RH*-SHNGABR",[1]OUT_FinalEnergyCons!$A$4:$A$10000)))*1,[1]OUT_FinalEnergyCons!N$4:N$10000)</f>
        <v>0.37574344687209404</v>
      </c>
      <c r="Q2241" s="1" cm="1">
        <f t="array" ref="Q2241">SUMPRODUCT(([1]OUT_FinalEnergyCons!$B$4:$B$10000="var_ncap")*1, (ISNUMBER(SEARCH("RH*-SHNGABR",[1]OUT_FinalEnergyCons!$A$4:$A$10000)))*1,[1]OUT_FinalEnergyCons!O$4:O$10000)</f>
        <v>9.4375099181421909E-3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2.9632415301621301E-6</v>
      </c>
      <c r="G2242" s="1" cm="1">
        <f t="array" ref="G2242">SUMPRODUCT(([1]OUT_FinalEnergyCons!$B$4:$B$10000="var_ncap")*1,ISNUMBER(SEARCH("RH*-SHngahp",[1]OUT_FinalEnergyCons!$A$4:$A$10000))*1,[1]OUT_FinalEnergyCons!E$4:E$10000)</f>
        <v>4.6392650914640559E-5</v>
      </c>
      <c r="H2242" s="1" cm="1">
        <f t="array" ref="H2242">SUMPRODUCT(([1]OUT_FinalEnergyCons!$B$4:$B$10000="var_ncap")*1,ISNUMBER(SEARCH("RH*-SHngahp",[1]OUT_FinalEnergyCons!$A$4:$A$10000))*1,[1]OUT_FinalEnergyCons!F$4:F$10000)</f>
        <v>5.7153093491252097E-3</v>
      </c>
      <c r="I2242" s="1" cm="1">
        <f t="array" ref="I2242">SUMPRODUCT(([1]OUT_FinalEnergyCons!$B$4:$B$10000="var_ncap")*1,ISNUMBER(SEARCH("RH*-SHngahp",[1]OUT_FinalEnergyCons!$A$4:$A$10000))*1,[1]OUT_FinalEnergyCons!G$4:G$10000)</f>
        <v>1.4980466674708982E-4</v>
      </c>
      <c r="J2242" s="1" cm="1">
        <f t="array" ref="J2242">SUMPRODUCT(([1]OUT_FinalEnergyCons!$B$4:$B$10000="var_ncap")*1,ISNUMBER(SEARCH("RH*-SHngahp",[1]OUT_FinalEnergyCons!$A$4:$A$10000))*1,[1]OUT_FinalEnergyCons!H$4:H$10000)</f>
        <v>0.31319422544448039</v>
      </c>
      <c r="K2242" s="1" cm="1">
        <f t="array" ref="K2242">SUMPRODUCT(([1]OUT_FinalEnergyCons!$B$4:$B$10000="var_ncap")*1,ISNUMBER(SEARCH("RH*-SHngahp",[1]OUT_FinalEnergyCons!$A$4:$A$10000))*1,[1]OUT_FinalEnergyCons!I$4:I$10000)</f>
        <v>1.9910073052255362E-3</v>
      </c>
      <c r="L2242" s="1" cm="1">
        <f t="array" ref="L2242">SUMPRODUCT(([1]OUT_FinalEnergyCons!$B$4:$B$10000="var_ncap")*1,ISNUMBER(SEARCH("RH*-SHngahp",[1]OUT_FinalEnergyCons!$A$4:$A$10000))*1,[1]OUT_FinalEnergyCons!J$4:J$10000)</f>
        <v>0.19906184164323606</v>
      </c>
      <c r="M2242" s="1" cm="1">
        <f t="array" ref="M2242">SUMPRODUCT(([1]OUT_FinalEnergyCons!$B$4:$B$10000="var_ncap")*1,ISNUMBER(SEARCH("RH*-SHngahp",[1]OUT_FinalEnergyCons!$A$4:$A$10000))*1,[1]OUT_FinalEnergyCons!K$4:K$10000)</f>
        <v>4.4212917293725881E-2</v>
      </c>
      <c r="N2242" s="1" cm="1">
        <f t="array" ref="N2242">SUMPRODUCT(([1]OUT_FinalEnergyCons!$B$4:$B$10000="var_ncap")*1,ISNUMBER(SEARCH("RH*-SHngahp",[1]OUT_FinalEnergyCons!$A$4:$A$10000))*1,[1]OUT_FinalEnergyCons!L$4:L$10000)</f>
        <v>2.6517328722517462E-2</v>
      </c>
      <c r="O2242" s="1" cm="1">
        <f t="array" ref="O2242">SUMPRODUCT(([1]OUT_FinalEnergyCons!$B$4:$B$10000="var_ncap")*1,ISNUMBER(SEARCH("RH*-SHngahp",[1]OUT_FinalEnergyCons!$A$4:$A$10000))*1,[1]OUT_FinalEnergyCons!M$4:M$10000)</f>
        <v>0.17405367860311119</v>
      </c>
      <c r="P2242" s="1" cm="1">
        <f t="array" ref="P2242">SUMPRODUCT(([1]OUT_FinalEnergyCons!$B$4:$B$10000="var_ncap")*1,ISNUMBER(SEARCH("RH*-SHngahp",[1]OUT_FinalEnergyCons!$A$4:$A$10000))*1,[1]OUT_FinalEnergyCons!N$4:N$10000)</f>
        <v>4.4164941771041064E-2</v>
      </c>
      <c r="Q2242" s="1" cm="1">
        <f t="array" ref="Q2242">SUMPRODUCT(([1]OUT_FinalEnergyCons!$B$4:$B$10000="var_ncap")*1,ISNUMBER(SEARCH("RH*-SHngahp",[1]OUT_FinalEnergyCons!$A$4:$A$10000))*1,[1]OUT_FinalEnergyCons!O$4:O$10000)</f>
        <v>2.7768463300404223E-2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1.53290101074023E-4</v>
      </c>
      <c r="G2245" s="1">
        <f t="shared" si="2270"/>
        <v>0.10806365136297162</v>
      </c>
      <c r="H2245" s="1">
        <f t="shared" si="2270"/>
        <v>6.0326644135042986E-3</v>
      </c>
      <c r="I2245" s="1">
        <f t="shared" si="2270"/>
        <v>2.1640719461865998E-5</v>
      </c>
      <c r="J2245" s="1">
        <f t="shared" si="2270"/>
        <v>0.22749414439052568</v>
      </c>
      <c r="K2245" s="1">
        <f t="shared" si="2270"/>
        <v>0.18124434521684352</v>
      </c>
      <c r="L2245" s="1">
        <f t="shared" si="2270"/>
        <v>1.8189837164758065E-2</v>
      </c>
      <c r="M2245" s="1">
        <f t="shared" si="2270"/>
        <v>0.30960602977674739</v>
      </c>
      <c r="N2245" s="1">
        <f t="shared" si="2270"/>
        <v>3.6135928746485226E-3</v>
      </c>
      <c r="O2245" s="1">
        <f t="shared" si="2270"/>
        <v>2.9269354302188938E-2</v>
      </c>
      <c r="P2245" s="1">
        <f>P2246</f>
        <v>0.14960989621554549</v>
      </c>
      <c r="Q2245" s="1">
        <f>Q2246</f>
        <v>2.8365500242246707E-2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1.53290101074023E-4</v>
      </c>
      <c r="G2246" s="1" cm="1">
        <f t="array" ref="G2246">SUMPRODUCT(([1]OUT_FinalEnergyCons!$B$4:$B$10000="var_ncap")*1, (ISNUMBER(SEARCH("RH*-SHWODBR",[1]OUT_FinalEnergyCons!$A$4:$A$10000)))*1,[1]OUT_FinalEnergyCons!E$4:E$10000)</f>
        <v>0.10806365136297162</v>
      </c>
      <c r="H2246" s="1" cm="1">
        <f t="array" ref="H2246">SUMPRODUCT(([1]OUT_FinalEnergyCons!$B$4:$B$10000="var_ncap")*1, (ISNUMBER(SEARCH("RH*-SHWODBR",[1]OUT_FinalEnergyCons!$A$4:$A$10000)))*1,[1]OUT_FinalEnergyCons!F$4:F$10000)</f>
        <v>6.0326644135042986E-3</v>
      </c>
      <c r="I2246" s="1" cm="1">
        <f t="array" ref="I2246">SUMPRODUCT(([1]OUT_FinalEnergyCons!$B$4:$B$10000="var_ncap")*1, (ISNUMBER(SEARCH("RH*-SHWODBR",[1]OUT_FinalEnergyCons!$A$4:$A$10000)))*1,[1]OUT_FinalEnergyCons!G$4:G$10000)</f>
        <v>2.1640719461865998E-5</v>
      </c>
      <c r="J2246" s="1" cm="1">
        <f t="array" ref="J2246">SUMPRODUCT(([1]OUT_FinalEnergyCons!$B$4:$B$10000="var_ncap")*1, (ISNUMBER(SEARCH("RH*-SHWODBR",[1]OUT_FinalEnergyCons!$A$4:$A$10000)))*1,[1]OUT_FinalEnergyCons!H$4:H$10000)</f>
        <v>0.22749414439052568</v>
      </c>
      <c r="K2246" s="1" cm="1">
        <f t="array" ref="K2246">SUMPRODUCT(([1]OUT_FinalEnergyCons!$B$4:$B$10000="var_ncap")*1, (ISNUMBER(SEARCH("RH*-SHWODBR",[1]OUT_FinalEnergyCons!$A$4:$A$10000)))*1,[1]OUT_FinalEnergyCons!I$4:I$10000)</f>
        <v>0.18124434521684352</v>
      </c>
      <c r="L2246" s="1" cm="1">
        <f t="array" ref="L2246">SUMPRODUCT(([1]OUT_FinalEnergyCons!$B$4:$B$10000="var_ncap")*1, (ISNUMBER(SEARCH("RH*-SHWODBR",[1]OUT_FinalEnergyCons!$A$4:$A$10000)))*1,[1]OUT_FinalEnergyCons!J$4:J$10000)</f>
        <v>1.8189837164758065E-2</v>
      </c>
      <c r="M2246" s="1" cm="1">
        <f t="array" ref="M2246">SUMPRODUCT(([1]OUT_FinalEnergyCons!$B$4:$B$10000="var_ncap")*1, (ISNUMBER(SEARCH("RH*-SHWODBR",[1]OUT_FinalEnergyCons!$A$4:$A$10000)))*1,[1]OUT_FinalEnergyCons!K$4:K$10000)</f>
        <v>0.30960602977674739</v>
      </c>
      <c r="N2246" s="1" cm="1">
        <f t="array" ref="N2246">SUMPRODUCT(([1]OUT_FinalEnergyCons!$B$4:$B$10000="var_ncap")*1, (ISNUMBER(SEARCH("RH*-SHWODBR",[1]OUT_FinalEnergyCons!$A$4:$A$10000)))*1,[1]OUT_FinalEnergyCons!L$4:L$10000)</f>
        <v>3.6135928746485226E-3</v>
      </c>
      <c r="O2246" s="1" cm="1">
        <f t="array" ref="O2246">SUMPRODUCT(([1]OUT_FinalEnergyCons!$B$4:$B$10000="var_ncap")*1, (ISNUMBER(SEARCH("RH*-SHWODBR",[1]OUT_FinalEnergyCons!$A$4:$A$10000)))*1,[1]OUT_FinalEnergyCons!M$4:M$10000)</f>
        <v>2.9269354302188938E-2</v>
      </c>
      <c r="P2246" s="1" cm="1">
        <f t="array" ref="P2246">SUMPRODUCT(([1]OUT_FinalEnergyCons!$B$4:$B$10000="var_ncap")*1, (ISNUMBER(SEARCH("RH*-SHWODBR",[1]OUT_FinalEnergyCons!$A$4:$A$10000)))*1,[1]OUT_FinalEnergyCons!N$4:N$10000)</f>
        <v>0.14960989621554549</v>
      </c>
      <c r="Q2246" s="1" cm="1">
        <f t="array" ref="Q2246">SUMPRODUCT(([1]OUT_FinalEnergyCons!$B$4:$B$10000="var_ncap")*1, (ISNUMBER(SEARCH("RH*-SHWODBR",[1]OUT_FinalEnergyCons!$A$4:$A$10000)))*1,[1]OUT_FinalEnergyCons!O$4:O$10000)</f>
        <v>2.8365500242246707E-2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1.8490084507084799E-5</v>
      </c>
      <c r="G2247" s="1">
        <f t="shared" si="2271"/>
        <v>3.6685164287264219E-2</v>
      </c>
      <c r="H2247" s="1">
        <f t="shared" si="2271"/>
        <v>1.5512328247101217E-4</v>
      </c>
      <c r="I2247" s="1">
        <f t="shared" si="2271"/>
        <v>1.1173424255589431E-2</v>
      </c>
      <c r="J2247" s="1">
        <f t="shared" si="2271"/>
        <v>0.17862257625732092</v>
      </c>
      <c r="K2247" s="1">
        <f t="shared" si="2271"/>
        <v>8.0315344491138488E-2</v>
      </c>
      <c r="L2247" s="1">
        <f t="shared" si="2271"/>
        <v>1.513785944164588E-2</v>
      </c>
      <c r="M2247" s="1">
        <f t="shared" si="2271"/>
        <v>0.18660631758302701</v>
      </c>
      <c r="N2247" s="1">
        <f t="shared" si="2271"/>
        <v>7.1386656487727462E-2</v>
      </c>
      <c r="O2247" s="1">
        <f t="shared" si="2271"/>
        <v>3.050164467648649E-2</v>
      </c>
      <c r="P2247" s="1">
        <f>P2248</f>
        <v>0.17671768861289644</v>
      </c>
      <c r="Q2247" s="1">
        <f>Q2248</f>
        <v>8.5186045045098954E-2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1.8490084507084799E-5</v>
      </c>
      <c r="G2248" s="1" cm="1">
        <f t="array" ref="G2248">SUMPRODUCT(([1]OUT_FinalEnergyCons!$B$4:$B$10000="var_ncap")*1, (ISNUMBER(SEARCH("RH*-SHPLTBR",[1]OUT_FinalEnergyCons!$A$4:$A$10000)))*1,[1]OUT_FinalEnergyCons!E$4:E$10000)</f>
        <v>3.6685164287264219E-2</v>
      </c>
      <c r="H2248" s="1" cm="1">
        <f t="array" ref="H2248">SUMPRODUCT(([1]OUT_FinalEnergyCons!$B$4:$B$10000="var_ncap")*1, (ISNUMBER(SEARCH("RH*-SHPLTBR",[1]OUT_FinalEnergyCons!$A$4:$A$10000)))*1,[1]OUT_FinalEnergyCons!F$4:F$10000)</f>
        <v>1.5512328247101217E-4</v>
      </c>
      <c r="I2248" s="1" cm="1">
        <f t="array" ref="I2248">SUMPRODUCT(([1]OUT_FinalEnergyCons!$B$4:$B$10000="var_ncap")*1, (ISNUMBER(SEARCH("RH*-SHPLTBR",[1]OUT_FinalEnergyCons!$A$4:$A$10000)))*1,[1]OUT_FinalEnergyCons!G$4:G$10000)</f>
        <v>1.1173424255589431E-2</v>
      </c>
      <c r="J2248" s="1" cm="1">
        <f t="array" ref="J2248">SUMPRODUCT(([1]OUT_FinalEnergyCons!$B$4:$B$10000="var_ncap")*1, (ISNUMBER(SEARCH("RH*-SHPLTBR",[1]OUT_FinalEnergyCons!$A$4:$A$10000)))*1,[1]OUT_FinalEnergyCons!H$4:H$10000)</f>
        <v>0.17862257625732092</v>
      </c>
      <c r="K2248" s="1" cm="1">
        <f t="array" ref="K2248">SUMPRODUCT(([1]OUT_FinalEnergyCons!$B$4:$B$10000="var_ncap")*1, (ISNUMBER(SEARCH("RH*-SHPLTBR",[1]OUT_FinalEnergyCons!$A$4:$A$10000)))*1,[1]OUT_FinalEnergyCons!I$4:I$10000)</f>
        <v>8.0315344491138488E-2</v>
      </c>
      <c r="L2248" s="1" cm="1">
        <f t="array" ref="L2248">SUMPRODUCT(([1]OUT_FinalEnergyCons!$B$4:$B$10000="var_ncap")*1, (ISNUMBER(SEARCH("RH*-SHPLTBR",[1]OUT_FinalEnergyCons!$A$4:$A$10000)))*1,[1]OUT_FinalEnergyCons!J$4:J$10000)</f>
        <v>1.513785944164588E-2</v>
      </c>
      <c r="M2248" s="1" cm="1">
        <f t="array" ref="M2248">SUMPRODUCT(([1]OUT_FinalEnergyCons!$B$4:$B$10000="var_ncap")*1, (ISNUMBER(SEARCH("RH*-SHPLTBR",[1]OUT_FinalEnergyCons!$A$4:$A$10000)))*1,[1]OUT_FinalEnergyCons!K$4:K$10000)</f>
        <v>0.18660631758302701</v>
      </c>
      <c r="N2248" s="1" cm="1">
        <f t="array" ref="N2248">SUMPRODUCT(([1]OUT_FinalEnergyCons!$B$4:$B$10000="var_ncap")*1, (ISNUMBER(SEARCH("RH*-SHPLTBR",[1]OUT_FinalEnergyCons!$A$4:$A$10000)))*1,[1]OUT_FinalEnergyCons!L$4:L$10000)</f>
        <v>7.1386656487727462E-2</v>
      </c>
      <c r="O2248" s="1" cm="1">
        <f t="array" ref="O2248">SUMPRODUCT(([1]OUT_FinalEnergyCons!$B$4:$B$10000="var_ncap")*1, (ISNUMBER(SEARCH("RH*-SHPLTBR",[1]OUT_FinalEnergyCons!$A$4:$A$10000)))*1,[1]OUT_FinalEnergyCons!M$4:M$10000)</f>
        <v>3.050164467648649E-2</v>
      </c>
      <c r="P2248" s="1" cm="1">
        <f t="array" ref="P2248">SUMPRODUCT(([1]OUT_FinalEnergyCons!$B$4:$B$10000="var_ncap")*1, (ISNUMBER(SEARCH("RH*-SHPLTBR",[1]OUT_FinalEnergyCons!$A$4:$A$10000)))*1,[1]OUT_FinalEnergyCons!N$4:N$10000)</f>
        <v>0.17671768861289644</v>
      </c>
      <c r="Q2248" s="1" cm="1">
        <f t="array" ref="Q2248">SUMPRODUCT(([1]OUT_FinalEnergyCons!$B$4:$B$10000="var_ncap")*1, (ISNUMBER(SEARCH("RH*-SHPLTBR",[1]OUT_FinalEnergyCons!$A$4:$A$10000)))*1,[1]OUT_FinalEnergyCons!O$4:O$10000)</f>
        <v>8.5186045045098954E-2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1.5187689702811399E-4</v>
      </c>
      <c r="G2249" s="1">
        <f t="shared" si="2272"/>
        <v>2.3652988284417351E-2</v>
      </c>
      <c r="H2249" s="1">
        <f t="shared" si="2272"/>
        <v>1.0262240179582391E-3</v>
      </c>
      <c r="I2249" s="1">
        <f t="shared" si="2272"/>
        <v>6.403862309054193E-4</v>
      </c>
      <c r="J2249" s="1">
        <f t="shared" si="2272"/>
        <v>9.8283631815108574E-2</v>
      </c>
      <c r="K2249" s="1">
        <f t="shared" si="2272"/>
        <v>0.24032708977137154</v>
      </c>
      <c r="L2249" s="1">
        <f t="shared" si="2272"/>
        <v>0.13149094700490394</v>
      </c>
      <c r="M2249" s="1">
        <f t="shared" si="2272"/>
        <v>0.32043370414258349</v>
      </c>
      <c r="N2249" s="1">
        <f t="shared" si="2272"/>
        <v>0.20821293670426833</v>
      </c>
      <c r="O2249" s="1">
        <f t="shared" si="2272"/>
        <v>0.1417848608326964</v>
      </c>
      <c r="P2249" s="1">
        <f>P2250</f>
        <v>0.31892122944042395</v>
      </c>
      <c r="Q2249" s="1">
        <f>Q2250</f>
        <v>0.19198533764531509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1.5187689702811399E-4</v>
      </c>
      <c r="G2250" s="1" cm="1">
        <f t="array" ref="G2250">SUMPRODUCT(([1]OUT_FinalEnergyCons!$B$4:$B$10000="var_ncap")*1, (ISNUMBER(SEARCH("RH*-SHSOLBR",[1]OUT_FinalEnergyCons!$A$4:$A$10000)))*1,[1]OUT_FinalEnergyCons!E$4:E$10000)</f>
        <v>2.3652988284417351E-2</v>
      </c>
      <c r="H2250" s="1" cm="1">
        <f t="array" ref="H2250">SUMPRODUCT(([1]OUT_FinalEnergyCons!$B$4:$B$10000="var_ncap")*1, (ISNUMBER(SEARCH("RH*-SHSOLBR",[1]OUT_FinalEnergyCons!$A$4:$A$10000)))*1,[1]OUT_FinalEnergyCons!F$4:F$10000)</f>
        <v>1.0262240179582391E-3</v>
      </c>
      <c r="I2250" s="1" cm="1">
        <f t="array" ref="I2250">SUMPRODUCT(([1]OUT_FinalEnergyCons!$B$4:$B$10000="var_ncap")*1, (ISNUMBER(SEARCH("RH*-SHSOLBR",[1]OUT_FinalEnergyCons!$A$4:$A$10000)))*1,[1]OUT_FinalEnergyCons!G$4:G$10000)</f>
        <v>6.403862309054193E-4</v>
      </c>
      <c r="J2250" s="1" cm="1">
        <f t="array" ref="J2250">SUMPRODUCT(([1]OUT_FinalEnergyCons!$B$4:$B$10000="var_ncap")*1, (ISNUMBER(SEARCH("RH*-SHSOLBR",[1]OUT_FinalEnergyCons!$A$4:$A$10000)))*1,[1]OUT_FinalEnergyCons!H$4:H$10000)</f>
        <v>9.8283631815108574E-2</v>
      </c>
      <c r="K2250" s="1" cm="1">
        <f t="array" ref="K2250">SUMPRODUCT(([1]OUT_FinalEnergyCons!$B$4:$B$10000="var_ncap")*1, (ISNUMBER(SEARCH("RH*-SHSOLBR",[1]OUT_FinalEnergyCons!$A$4:$A$10000)))*1,[1]OUT_FinalEnergyCons!I$4:I$10000)</f>
        <v>0.24032708977137154</v>
      </c>
      <c r="L2250" s="1" cm="1">
        <f t="array" ref="L2250">SUMPRODUCT(([1]OUT_FinalEnergyCons!$B$4:$B$10000="var_ncap")*1, (ISNUMBER(SEARCH("RH*-SHSOLBR",[1]OUT_FinalEnergyCons!$A$4:$A$10000)))*1,[1]OUT_FinalEnergyCons!J$4:J$10000)</f>
        <v>0.13149094700490394</v>
      </c>
      <c r="M2250" s="1" cm="1">
        <f t="array" ref="M2250">SUMPRODUCT(([1]OUT_FinalEnergyCons!$B$4:$B$10000="var_ncap")*1, (ISNUMBER(SEARCH("RH*-SHSOLBR",[1]OUT_FinalEnergyCons!$A$4:$A$10000)))*1,[1]OUT_FinalEnergyCons!K$4:K$10000)</f>
        <v>0.32043370414258349</v>
      </c>
      <c r="N2250" s="1" cm="1">
        <f t="array" ref="N2250">SUMPRODUCT(([1]OUT_FinalEnergyCons!$B$4:$B$10000="var_ncap")*1, (ISNUMBER(SEARCH("RH*-SHSOLBR",[1]OUT_FinalEnergyCons!$A$4:$A$10000)))*1,[1]OUT_FinalEnergyCons!L$4:L$10000)</f>
        <v>0.20821293670426833</v>
      </c>
      <c r="O2250" s="1" cm="1">
        <f t="array" ref="O2250">SUMPRODUCT(([1]OUT_FinalEnergyCons!$B$4:$B$10000="var_ncap")*1, (ISNUMBER(SEARCH("RH*-SHSOLBR",[1]OUT_FinalEnergyCons!$A$4:$A$10000)))*1,[1]OUT_FinalEnergyCons!M$4:M$10000)</f>
        <v>0.1417848608326964</v>
      </c>
      <c r="P2250" s="1" cm="1">
        <f t="array" ref="P2250">SUMPRODUCT(([1]OUT_FinalEnergyCons!$B$4:$B$10000="var_ncap")*1, (ISNUMBER(SEARCH("RH*-SHSOLBR",[1]OUT_FinalEnergyCons!$A$4:$A$10000)))*1,[1]OUT_FinalEnergyCons!N$4:N$10000)</f>
        <v>0.31892122944042395</v>
      </c>
      <c r="Q2250" s="1" cm="1">
        <f t="array" ref="Q2250">SUMPRODUCT(([1]OUT_FinalEnergyCons!$B$4:$B$10000="var_ncap")*1, (ISNUMBER(SEARCH("RH*-SHSOLBR",[1]OUT_FinalEnergyCons!$A$4:$A$10000)))*1,[1]OUT_FinalEnergyCons!O$4:O$10000)</f>
        <v>0.19198533764531509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9.4668693572839646E-5</v>
      </c>
      <c r="G2253" s="1">
        <f t="shared" si="2274"/>
        <v>0.15807430707721309</v>
      </c>
      <c r="H2253" s="1">
        <f t="shared" si="2274"/>
        <v>0.30468168760462799</v>
      </c>
      <c r="I2253" s="1">
        <f t="shared" si="2274"/>
        <v>0.23262039763623343</v>
      </c>
      <c r="J2253" s="1">
        <f t="shared" si="2274"/>
        <v>0.8402389843855862</v>
      </c>
      <c r="K2253" s="1">
        <f t="shared" si="2274"/>
        <v>0.94123808854817659</v>
      </c>
      <c r="L2253" s="1">
        <f t="shared" ref="L2253:O2253" si="2275">SUM(L2254,L2257,L2259,L2262,L2264,L2266,L2268,L2270)</f>
        <v>0.56755210728812866</v>
      </c>
      <c r="M2253" s="1">
        <f t="shared" si="2275"/>
        <v>1.0284288021850376</v>
      </c>
      <c r="N2253" s="1">
        <f t="shared" si="2275"/>
        <v>0.5449036768371095</v>
      </c>
      <c r="O2253" s="1">
        <f t="shared" si="2275"/>
        <v>0.39245406795256293</v>
      </c>
      <c r="P2253" s="1">
        <f>SUM(P2254,P2257,P2259,P2262,P2264,P2266,P2268,P2270)</f>
        <v>0.94318254767091725</v>
      </c>
      <c r="Q2253" s="1">
        <f>SUM(Q2254,Q2257,Q2259,Q2262,Q2264,Q2266,Q2268,Q2270)</f>
        <v>0.55826517218987193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9.4668693572839646E-5</v>
      </c>
      <c r="G2254" s="1">
        <f t="shared" si="2276"/>
        <v>6.8205625568362599E-2</v>
      </c>
      <c r="H2254" s="1">
        <f t="shared" si="2276"/>
        <v>0.10111711394192566</v>
      </c>
      <c r="I2254" s="1">
        <f t="shared" si="2276"/>
        <v>0.21595562592574302</v>
      </c>
      <c r="J2254" s="1">
        <f t="shared" si="2276"/>
        <v>0.58519304305576958</v>
      </c>
      <c r="K2254" s="1">
        <f t="shared" si="2276"/>
        <v>0.47341905883159369</v>
      </c>
      <c r="L2254" s="1">
        <f t="shared" ref="L2254:O2254" si="2277">SUM(L2255:L2256)</f>
        <v>0.18121218496191785</v>
      </c>
      <c r="M2254" s="1">
        <f t="shared" si="2277"/>
        <v>0.58659068631812661</v>
      </c>
      <c r="N2254" s="1">
        <f t="shared" si="2277"/>
        <v>0.53843638554973561</v>
      </c>
      <c r="O2254" s="1">
        <f t="shared" si="2277"/>
        <v>0.35898277778128201</v>
      </c>
      <c r="P2254" s="1">
        <f>SUM(P2255:P2256)</f>
        <v>0.50756660752064708</v>
      </c>
      <c r="Q2254" s="1">
        <f>SUM(Q2255:Q2256)</f>
        <v>0.54909019805810189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8.7853848179481701E-5</v>
      </c>
      <c r="G2255" s="1" cm="1">
        <f t="array" ref="G2255">SUMPRODUCT(([1]OUT_FinalEnergyCons!$B$4:$B$10000="var_ncap")*1,(ISNUMBER(SEARCH("RH*-WHELCBR",[1]OUT_FinalEnergyCons!$A$4:$A$10000)))*1,[1]OUT_FinalEnergyCons!E$4:E$10000)</f>
        <v>3.5370026198761603E-2</v>
      </c>
      <c r="H2255" s="1" cm="1">
        <f t="array" ref="H2255">SUMPRODUCT(([1]OUT_FinalEnergyCons!$B$4:$B$10000="var_ncap")*1,(ISNUMBER(SEARCH("RH*-WHELCBR",[1]OUT_FinalEnergyCons!$A$4:$A$10000)))*1,[1]OUT_FinalEnergyCons!F$4:F$10000)</f>
        <v>2.0765727707670099E-5</v>
      </c>
      <c r="I2255" s="1" cm="1">
        <f t="array" ref="I2255">SUMPRODUCT(([1]OUT_FinalEnergyCons!$B$4:$B$10000="var_ncap")*1,(ISNUMBER(SEARCH("RH*-WHELCBR",[1]OUT_FinalEnergyCons!$A$4:$A$10000)))*1,[1]OUT_FinalEnergyCons!G$4:G$10000)</f>
        <v>2.6741022321042401E-5</v>
      </c>
      <c r="J2255" s="1" cm="1">
        <f t="array" ref="J2255">SUMPRODUCT(([1]OUT_FinalEnergyCons!$B$4:$B$10000="var_ncap")*1,(ISNUMBER(SEARCH("RH*-WHELCBR",[1]OUT_FinalEnergyCons!$A$4:$A$10000)))*1,[1]OUT_FinalEnergyCons!H$4:H$10000)</f>
        <v>7.0564815322114602E-2</v>
      </c>
      <c r="K2255" s="1" cm="1">
        <f t="array" ref="K2255">SUMPRODUCT(([1]OUT_FinalEnergyCons!$B$4:$B$10000="var_ncap")*1,(ISNUMBER(SEARCH("RH*-WHELCBR",[1]OUT_FinalEnergyCons!$A$4:$A$10000)))*1,[1]OUT_FinalEnergyCons!I$4:I$10000)</f>
        <v>3.20919918988017E-2</v>
      </c>
      <c r="L2255" s="1" cm="1">
        <f t="array" ref="L2255">SUMPRODUCT(([1]OUT_FinalEnergyCons!$B$4:$B$10000="var_ncap")*1,(ISNUMBER(SEARCH("RH*-WHELCBR",[1]OUT_FinalEnergyCons!$A$4:$A$10000)))*1,[1]OUT_FinalEnergyCons!J$4:J$10000)</f>
        <v>1.223441780684E-5</v>
      </c>
      <c r="M2255" s="1" cm="1">
        <f t="array" ref="M2255">SUMPRODUCT(([1]OUT_FinalEnergyCons!$B$4:$B$10000="var_ncap")*1,(ISNUMBER(SEARCH("RH*-WHELCBR",[1]OUT_FinalEnergyCons!$A$4:$A$10000)))*1,[1]OUT_FinalEnergyCons!K$4:K$10000)</f>
        <v>6.2566015546543605E-2</v>
      </c>
      <c r="N2255" s="1" cm="1">
        <f t="array" ref="N2255">SUMPRODUCT(([1]OUT_FinalEnergyCons!$B$4:$B$10000="var_ncap")*1,(ISNUMBER(SEARCH("RH*-WHELCBR",[1]OUT_FinalEnergyCons!$A$4:$A$10000)))*1,[1]OUT_FinalEnergyCons!L$4:L$10000)</f>
        <v>4.8071064377693602E-2</v>
      </c>
      <c r="O2255" s="1" cm="1">
        <f t="array" ref="O2255">SUMPRODUCT(([1]OUT_FinalEnergyCons!$B$4:$B$10000="var_ncap")*1,(ISNUMBER(SEARCH("RH*-WHELCBR",[1]OUT_FinalEnergyCons!$A$4:$A$10000)))*1,[1]OUT_FinalEnergyCons!M$4:M$10000)</f>
        <v>5.0133324583096002E-2</v>
      </c>
      <c r="P2255" s="1" cm="1">
        <f t="array" ref="P2255">SUMPRODUCT(([1]OUT_FinalEnergyCons!$B$4:$B$10000="var_ncap")*1,(ISNUMBER(SEARCH("RH*-WHELCBR",[1]OUT_FinalEnergyCons!$A$4:$A$10000)))*1,[1]OUT_FinalEnergyCons!N$4:N$10000)</f>
        <v>9.5292217339402102E-2</v>
      </c>
      <c r="Q2255" s="1" cm="1">
        <f t="array" ref="Q2255">SUMPRODUCT(([1]OUT_FinalEnergyCons!$B$4:$B$10000="var_ncap")*1,(ISNUMBER(SEARCH("RH*-WHELCBR",[1]OUT_FinalEnergyCons!$A$4:$A$10000)))*1,[1]OUT_FinalEnergyCons!O$4:O$10000)</f>
        <v>2.5711929467248798E-3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6.8148453933579402E-6</v>
      </c>
      <c r="G2256" s="1" cm="1">
        <f t="array" ref="G2256">SUMPRODUCT(([1]OUT_FinalEnergyCons!$B$4:$B$10000="var_ncap")*1,ISNUMBER(SEARCH("RH*-WHELCHP",[1]OUT_FinalEnergyCons!$A$4:$A$10000))*1,[1]OUT_FinalEnergyCons!E$4:E$10000)</f>
        <v>3.2835599369601003E-2</v>
      </c>
      <c r="H2256" s="1" cm="1">
        <f t="array" ref="H2256">SUMPRODUCT(([1]OUT_FinalEnergyCons!$B$4:$B$10000="var_ncap")*1,ISNUMBER(SEARCH("RH*-WHELCHP",[1]OUT_FinalEnergyCons!$A$4:$A$10000))*1,[1]OUT_FinalEnergyCons!F$4:F$10000)</f>
        <v>0.10109634821421799</v>
      </c>
      <c r="I2256" s="1" cm="1">
        <f t="array" ref="I2256">SUMPRODUCT(([1]OUT_FinalEnergyCons!$B$4:$B$10000="var_ncap")*1,ISNUMBER(SEARCH("RH*-WHELCHP",[1]OUT_FinalEnergyCons!$A$4:$A$10000))*1,[1]OUT_FinalEnergyCons!G$4:G$10000)</f>
        <v>0.21592888490342199</v>
      </c>
      <c r="J2256" s="1" cm="1">
        <f t="array" ref="J2256">SUMPRODUCT(([1]OUT_FinalEnergyCons!$B$4:$B$10000="var_ncap")*1,ISNUMBER(SEARCH("RH*-WHELCHP",[1]OUT_FinalEnergyCons!$A$4:$A$10000))*1,[1]OUT_FinalEnergyCons!H$4:H$10000)</f>
        <v>0.51462822773365502</v>
      </c>
      <c r="K2256" s="1" cm="1">
        <f t="array" ref="K2256">SUMPRODUCT(([1]OUT_FinalEnergyCons!$B$4:$B$10000="var_ncap")*1,ISNUMBER(SEARCH("RH*-WHELCHP",[1]OUT_FinalEnergyCons!$A$4:$A$10000))*1,[1]OUT_FinalEnergyCons!I$4:I$10000)</f>
        <v>0.441327066932792</v>
      </c>
      <c r="L2256" s="1" cm="1">
        <f t="array" ref="L2256">SUMPRODUCT(([1]OUT_FinalEnergyCons!$B$4:$B$10000="var_ncap")*1,ISNUMBER(SEARCH("RH*-WHELCHP",[1]OUT_FinalEnergyCons!$A$4:$A$10000))*1,[1]OUT_FinalEnergyCons!J$4:J$10000)</f>
        <v>0.181199950544111</v>
      </c>
      <c r="M2256" s="1" cm="1">
        <f t="array" ref="M2256">SUMPRODUCT(([1]OUT_FinalEnergyCons!$B$4:$B$10000="var_ncap")*1,ISNUMBER(SEARCH("RH*-WHELCHP",[1]OUT_FinalEnergyCons!$A$4:$A$10000))*1,[1]OUT_FinalEnergyCons!K$4:K$10000)</f>
        <v>0.52402467077158299</v>
      </c>
      <c r="N2256" s="1" cm="1">
        <f t="array" ref="N2256">SUMPRODUCT(([1]OUT_FinalEnergyCons!$B$4:$B$10000="var_ncap")*1,ISNUMBER(SEARCH("RH*-WHELCHP",[1]OUT_FinalEnergyCons!$A$4:$A$10000))*1,[1]OUT_FinalEnergyCons!L$4:L$10000)</f>
        <v>0.49036532117204201</v>
      </c>
      <c r="O2256" s="1" cm="1">
        <f t="array" ref="O2256">SUMPRODUCT(([1]OUT_FinalEnergyCons!$B$4:$B$10000="var_ncap")*1,ISNUMBER(SEARCH("RH*-WHELCHP",[1]OUT_FinalEnergyCons!$A$4:$A$10000))*1,[1]OUT_FinalEnergyCons!M$4:M$10000)</f>
        <v>0.30884945319818602</v>
      </c>
      <c r="P2256" s="1" cm="1">
        <f t="array" ref="P2256">SUMPRODUCT(([1]OUT_FinalEnergyCons!$B$4:$B$10000="var_ncap")*1,ISNUMBER(SEARCH("RH*-WHELCHP",[1]OUT_FinalEnergyCons!$A$4:$A$10000))*1,[1]OUT_FinalEnergyCons!N$4:N$10000)</f>
        <v>0.41227439018124501</v>
      </c>
      <c r="Q2256" s="1" cm="1">
        <f t="array" ref="Q2256">SUMPRODUCT(([1]OUT_FinalEnergyCons!$B$4:$B$10000="var_ncap")*1,ISNUMBER(SEARCH("RH*-WHELCHP",[1]OUT_FinalEnergyCons!$A$4:$A$10000))*1,[1]OUT_FinalEnergyCons!O$4:O$10000)</f>
        <v>0.54651900511137697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4.5997135802338699E-6</v>
      </c>
      <c r="H2257" s="1">
        <f t="shared" si="2278"/>
        <v>2.814359578096E-6</v>
      </c>
      <c r="I2257" s="1">
        <f t="shared" si="2278"/>
        <v>2.8287342298295202E-6</v>
      </c>
      <c r="J2257" s="1">
        <f t="shared" si="2278"/>
        <v>1.47858800782914E-4</v>
      </c>
      <c r="K2257" s="1">
        <f t="shared" si="2278"/>
        <v>1.58909122519437E-4</v>
      </c>
      <c r="L2257" s="1">
        <f t="shared" si="2278"/>
        <v>6.3668524265964501E-6</v>
      </c>
      <c r="M2257" s="1">
        <f t="shared" si="2278"/>
        <v>0</v>
      </c>
      <c r="N2257" s="1">
        <f t="shared" si="2278"/>
        <v>2.9246420926409502E-4</v>
      </c>
      <c r="O2257" s="1">
        <f t="shared" si="2278"/>
        <v>2.79759246476353E-5</v>
      </c>
      <c r="P2257" s="1">
        <f>P2258</f>
        <v>1.00428302165847E-4</v>
      </c>
      <c r="Q2257" s="1">
        <f>Q2258</f>
        <v>1.9768871057915301E-4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4.5997135802338699E-6</v>
      </c>
      <c r="H2258" s="1" cm="1">
        <f t="array" ref="H2258">SUMPRODUCT(([1]OUT_FinalEnergyCons!$B$4:$B$10000="var_ncap")*1, (ISNUMBER(SEARCH("RH*-WHLFOBR",[1]OUT_FinalEnergyCons!$A$4:$A$10000)))*1,[1]OUT_FinalEnergyCons!F$4:F$10000)</f>
        <v>2.814359578096E-6</v>
      </c>
      <c r="I2258" s="1" cm="1">
        <f t="array" ref="I2258">SUMPRODUCT(([1]OUT_FinalEnergyCons!$B$4:$B$10000="var_ncap")*1, (ISNUMBER(SEARCH("RH*-WHLFOBR",[1]OUT_FinalEnergyCons!$A$4:$A$10000)))*1,[1]OUT_FinalEnergyCons!G$4:G$10000)</f>
        <v>2.8287342298295202E-6</v>
      </c>
      <c r="J2258" s="1" cm="1">
        <f t="array" ref="J2258">SUMPRODUCT(([1]OUT_FinalEnergyCons!$B$4:$B$10000="var_ncap")*1, (ISNUMBER(SEARCH("RH*-WHLFOBR",[1]OUT_FinalEnergyCons!$A$4:$A$10000)))*1,[1]OUT_FinalEnergyCons!H$4:H$10000)</f>
        <v>1.47858800782914E-4</v>
      </c>
      <c r="K2258" s="1" cm="1">
        <f t="array" ref="K2258">SUMPRODUCT(([1]OUT_FinalEnergyCons!$B$4:$B$10000="var_ncap")*1, (ISNUMBER(SEARCH("RH*-WHLFOBR",[1]OUT_FinalEnergyCons!$A$4:$A$10000)))*1,[1]OUT_FinalEnergyCons!I$4:I$10000)</f>
        <v>1.58909122519437E-4</v>
      </c>
      <c r="L2258" s="1" cm="1">
        <f t="array" ref="L2258">SUMPRODUCT(([1]OUT_FinalEnergyCons!$B$4:$B$10000="var_ncap")*1, (ISNUMBER(SEARCH("RH*-WHLFOBR",[1]OUT_FinalEnergyCons!$A$4:$A$10000)))*1,[1]OUT_FinalEnergyCons!J$4:J$10000)</f>
        <v>6.3668524265964501E-6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2.9246420926409502E-4</v>
      </c>
      <c r="O2258" s="1" cm="1">
        <f t="array" ref="O2258">SUMPRODUCT(([1]OUT_FinalEnergyCons!$B$4:$B$10000="var_ncap")*1, (ISNUMBER(SEARCH("RH*-WHLFOBR",[1]OUT_FinalEnergyCons!$A$4:$A$10000)))*1,[1]OUT_FinalEnergyCons!M$4:M$10000)</f>
        <v>2.79759246476353E-5</v>
      </c>
      <c r="P2258" s="1" cm="1">
        <f t="array" ref="P2258">SUMPRODUCT(([1]OUT_FinalEnergyCons!$B$4:$B$10000="var_ncap")*1, (ISNUMBER(SEARCH("RH*-WHLFOBR",[1]OUT_FinalEnergyCons!$A$4:$A$10000)))*1,[1]OUT_FinalEnergyCons!N$4:N$10000)</f>
        <v>1.00428302165847E-4</v>
      </c>
      <c r="Q2258" s="1" cm="1">
        <f t="array" ref="Q2258">SUMPRODUCT(([1]OUT_FinalEnergyCons!$B$4:$B$10000="var_ncap")*1, (ISNUMBER(SEARCH("RH*-WHLFOBR",[1]OUT_FinalEnergyCons!$A$4:$A$10000)))*1,[1]OUT_FinalEnergyCons!O$4:O$10000)</f>
        <v>1.9768871057915301E-4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2.8610602194156898E-5</v>
      </c>
      <c r="H2259" s="1">
        <f t="shared" si="2279"/>
        <v>0.20352927069292712</v>
      </c>
      <c r="I2259" s="1">
        <f t="shared" si="2279"/>
        <v>1.6182747692631737E-2</v>
      </c>
      <c r="J2259" s="1">
        <f t="shared" si="2279"/>
        <v>0.1853317882917071</v>
      </c>
      <c r="K2259" s="1">
        <f t="shared" si="2279"/>
        <v>1.0480646216222621E-2</v>
      </c>
      <c r="L2259" s="1">
        <f t="shared" ref="L2259:O2259" si="2280">SUM(L2260:L2261)</f>
        <v>4.620894717143606E-2</v>
      </c>
      <c r="M2259" s="1">
        <f t="shared" si="2280"/>
        <v>6.6831817313476205E-2</v>
      </c>
      <c r="N2259" s="1">
        <f t="shared" si="2280"/>
        <v>3.0779429505897586E-3</v>
      </c>
      <c r="O2259" s="1">
        <f t="shared" si="2280"/>
        <v>3.2330001240067303E-2</v>
      </c>
      <c r="P2259" s="1">
        <f>SUM(P2260:P2261)</f>
        <v>5.7529642889171E-2</v>
      </c>
      <c r="Q2259" s="1">
        <f>SUM(Q2260:Q2261)</f>
        <v>4.4422856474539713E-3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1.18148274033699E-5</v>
      </c>
      <c r="H2260" s="1" cm="1">
        <f t="array" ref="H2260">SUMPRODUCT(([1]OUT_FinalEnergyCons!$B$4:$B$10000="var_ncap")*1, (ISNUMBER(SEARCH("RH*-WHNGABR",[1]OUT_FinalEnergyCons!$A$4:$A$10000)))*1,[1]OUT_FinalEnergyCons!F$4:F$10000)</f>
        <v>0.20235976350451601</v>
      </c>
      <c r="I2260" s="1" cm="1">
        <f t="array" ref="I2260">SUMPRODUCT(([1]OUT_FinalEnergyCons!$B$4:$B$10000="var_ncap")*1, (ISNUMBER(SEARCH("RH*-WHNGABR",[1]OUT_FinalEnergyCons!$A$4:$A$10000)))*1,[1]OUT_FinalEnergyCons!G$4:G$10000)</f>
        <v>1.6162489914558001E-2</v>
      </c>
      <c r="J2260" s="1" cm="1">
        <f t="array" ref="J2260">SUMPRODUCT(([1]OUT_FinalEnergyCons!$B$4:$B$10000="var_ncap")*1, (ISNUMBER(SEARCH("RH*-WHNGABR",[1]OUT_FinalEnergyCons!$A$4:$A$10000)))*1,[1]OUT_FinalEnergyCons!H$4:H$10000)</f>
        <v>0.13108229984203401</v>
      </c>
      <c r="K2260" s="1" cm="1">
        <f t="array" ref="K2260">SUMPRODUCT(([1]OUT_FinalEnergyCons!$B$4:$B$10000="var_ncap")*1, (ISNUMBER(SEARCH("RH*-WHNGABR",[1]OUT_FinalEnergyCons!$A$4:$A$10000)))*1,[1]OUT_FinalEnergyCons!I$4:I$10000)</f>
        <v>1.04320795710487E-2</v>
      </c>
      <c r="L2260" s="1" cm="1">
        <f t="array" ref="L2260">SUMPRODUCT(([1]OUT_FinalEnergyCons!$B$4:$B$10000="var_ncap")*1, (ISNUMBER(SEARCH("RH*-WHNGABR",[1]OUT_FinalEnergyCons!$A$4:$A$10000)))*1,[1]OUT_FinalEnergyCons!J$4:J$10000)</f>
        <v>7.6291162279371596E-3</v>
      </c>
      <c r="M2260" s="1" cm="1">
        <f t="array" ref="M2260">SUMPRODUCT(([1]OUT_FinalEnergyCons!$B$4:$B$10000="var_ncap")*1, (ISNUMBER(SEARCH("RH*-WHNGABR",[1]OUT_FinalEnergyCons!$A$4:$A$10000)))*1,[1]OUT_FinalEnergyCons!K$4:K$10000)</f>
        <v>5.6165126474890699E-2</v>
      </c>
      <c r="N2260" s="1" cm="1">
        <f t="array" ref="N2260">SUMPRODUCT(([1]OUT_FinalEnergyCons!$B$4:$B$10000="var_ncap")*1, (ISNUMBER(SEARCH("RH*-WHNGABR",[1]OUT_FinalEnergyCons!$A$4:$A$10000)))*1,[1]OUT_FinalEnergyCons!L$4:L$10000)</f>
        <v>1.80336755148289E-5</v>
      </c>
      <c r="O2260" s="1" cm="1">
        <f t="array" ref="O2260">SUMPRODUCT(([1]OUT_FinalEnergyCons!$B$4:$B$10000="var_ncap")*1, (ISNUMBER(SEARCH("RH*-WHNGABR",[1]OUT_FinalEnergyCons!$A$4:$A$10000)))*1,[1]OUT_FinalEnergyCons!M$4:M$10000)</f>
        <v>4.0898511742200103E-5</v>
      </c>
      <c r="P2260" s="1" cm="1">
        <f t="array" ref="P2260">SUMPRODUCT(([1]OUT_FinalEnergyCons!$B$4:$B$10000="var_ncap")*1, (ISNUMBER(SEARCH("RH*-WHNGABR",[1]OUT_FinalEnergyCons!$A$4:$A$10000)))*1,[1]OUT_FinalEnergyCons!N$4:N$10000)</f>
        <v>4.6565887495721797E-2</v>
      </c>
      <c r="Q2260" s="1" cm="1">
        <f t="array" ref="Q2260">SUMPRODUCT(([1]OUT_FinalEnergyCons!$B$4:$B$10000="var_ncap")*1, (ISNUMBER(SEARCH("RH*-WHNGABR",[1]OUT_FinalEnergyCons!$A$4:$A$10000)))*1,[1]OUT_FinalEnergyCons!O$4:O$10000)</f>
        <v>1.9211112497651101E-4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1.6795774790787E-5</v>
      </c>
      <c r="H2261" s="1" cm="1">
        <f t="array" ref="H2261">SUMPRODUCT(([1]OUT_FinalEnergyCons!$B$4:$B$10000="var_ncap")*1,ISNUMBER(SEARCH("RH*-WHngahp",[1]OUT_FinalEnergyCons!$A$4:$A$10000))*1,[1]OUT_FinalEnergyCons!F$4:F$10000)</f>
        <v>1.16950718841112E-3</v>
      </c>
      <c r="I2261" s="1" cm="1">
        <f t="array" ref="I2261">SUMPRODUCT(([1]OUT_FinalEnergyCons!$B$4:$B$10000="var_ncap")*1,ISNUMBER(SEARCH("RH*-WHngahp",[1]OUT_FinalEnergyCons!$A$4:$A$10000))*1,[1]OUT_FinalEnergyCons!G$4:G$10000)</f>
        <v>2.0257778073737001E-5</v>
      </c>
      <c r="J2261" s="1" cm="1">
        <f t="array" ref="J2261">SUMPRODUCT(([1]OUT_FinalEnergyCons!$B$4:$B$10000="var_ncap")*1,ISNUMBER(SEARCH("RH*-WHngahp",[1]OUT_FinalEnergyCons!$A$4:$A$10000))*1,[1]OUT_FinalEnergyCons!H$4:H$10000)</f>
        <v>5.4249488449673103E-2</v>
      </c>
      <c r="K2261" s="1" cm="1">
        <f t="array" ref="K2261">SUMPRODUCT(([1]OUT_FinalEnergyCons!$B$4:$B$10000="var_ncap")*1,ISNUMBER(SEARCH("RH*-WHngahp",[1]OUT_FinalEnergyCons!$A$4:$A$10000))*1,[1]OUT_FinalEnergyCons!I$4:I$10000)</f>
        <v>4.8566645173921797E-5</v>
      </c>
      <c r="L2261" s="1" cm="1">
        <f t="array" ref="L2261">SUMPRODUCT(([1]OUT_FinalEnergyCons!$B$4:$B$10000="var_ncap")*1,ISNUMBER(SEARCH("RH*-WHngahp",[1]OUT_FinalEnergyCons!$A$4:$A$10000))*1,[1]OUT_FinalEnergyCons!J$4:J$10000)</f>
        <v>3.85798309434989E-2</v>
      </c>
      <c r="M2261" s="1" cm="1">
        <f t="array" ref="M2261">SUMPRODUCT(([1]OUT_FinalEnergyCons!$B$4:$B$10000="var_ncap")*1,ISNUMBER(SEARCH("RH*-WHngahp",[1]OUT_FinalEnergyCons!$A$4:$A$10000))*1,[1]OUT_FinalEnergyCons!K$4:K$10000)</f>
        <v>1.0666690838585499E-2</v>
      </c>
      <c r="N2261" s="1" cm="1">
        <f t="array" ref="N2261">SUMPRODUCT(([1]OUT_FinalEnergyCons!$B$4:$B$10000="var_ncap")*1,ISNUMBER(SEARCH("RH*-WHngahp",[1]OUT_FinalEnergyCons!$A$4:$A$10000))*1,[1]OUT_FinalEnergyCons!L$4:L$10000)</f>
        <v>3.0599092750749298E-3</v>
      </c>
      <c r="O2261" s="1" cm="1">
        <f t="array" ref="O2261">SUMPRODUCT(([1]OUT_FinalEnergyCons!$B$4:$B$10000="var_ncap")*1,ISNUMBER(SEARCH("RH*-WHngahp",[1]OUT_FinalEnergyCons!$A$4:$A$10000))*1,[1]OUT_FinalEnergyCons!M$4:M$10000)</f>
        <v>3.2289102728325102E-2</v>
      </c>
      <c r="P2261" s="1" cm="1">
        <f t="array" ref="P2261">SUMPRODUCT(([1]OUT_FinalEnergyCons!$B$4:$B$10000="var_ncap")*1,ISNUMBER(SEARCH("RH*-WHngahp",[1]OUT_FinalEnergyCons!$A$4:$A$10000))*1,[1]OUT_FinalEnergyCons!N$4:N$10000)</f>
        <v>1.0963755393449201E-2</v>
      </c>
      <c r="Q2261" s="1" cm="1">
        <f t="array" ref="Q2261">SUMPRODUCT(([1]OUT_FinalEnergyCons!$B$4:$B$10000="var_ncap")*1,ISNUMBER(SEARCH("RH*-WHngahp",[1]OUT_FinalEnergyCons!$A$4:$A$10000))*1,[1]OUT_FinalEnergyCons!O$4:O$10000)</f>
        <v>4.2501745224774604E-3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5.1510809780764E-3</v>
      </c>
      <c r="H2264" s="1">
        <f t="shared" si="2282"/>
        <v>3.9348554160464897E-6</v>
      </c>
      <c r="I2264" s="1">
        <f t="shared" si="2282"/>
        <v>3.6027593174226201E-6</v>
      </c>
      <c r="J2264" s="1">
        <f t="shared" si="2282"/>
        <v>5.2813663953075003E-3</v>
      </c>
      <c r="K2264" s="1">
        <f t="shared" si="2282"/>
        <v>9.7916170821488006E-3</v>
      </c>
      <c r="L2264" s="1">
        <f t="shared" si="2282"/>
        <v>2.5906274290795601E-5</v>
      </c>
      <c r="M2264" s="1">
        <f t="shared" si="2282"/>
        <v>1.09402448011022E-2</v>
      </c>
      <c r="N2264" s="1">
        <f t="shared" si="2282"/>
        <v>1.71829272884984E-4</v>
      </c>
      <c r="O2264" s="1">
        <f t="shared" si="2282"/>
        <v>2.14268668001784E-4</v>
      </c>
      <c r="P2264" s="1">
        <f>P2265</f>
        <v>6.1829944761789303E-3</v>
      </c>
      <c r="Q2264" s="1">
        <f>Q2265</f>
        <v>8.1860020365872904E-4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5.1510809780764E-3</v>
      </c>
      <c r="H2265" s="1" cm="1">
        <f t="array" ref="H2265">SUMPRODUCT(([1]OUT_FinalEnergyCons!$B$4:$B$10000="var_ncap")*1, (ISNUMBER(SEARCH("RH*-WHWODBR",[1]OUT_FinalEnergyCons!$A$4:$A$10000)))*1,[1]OUT_FinalEnergyCons!F$4:F$10000)</f>
        <v>3.9348554160464897E-6</v>
      </c>
      <c r="I2265" s="1" cm="1">
        <f t="array" ref="I2265">SUMPRODUCT(([1]OUT_FinalEnergyCons!$B$4:$B$10000="var_ncap")*1, (ISNUMBER(SEARCH("RH*-WHWODBR",[1]OUT_FinalEnergyCons!$A$4:$A$10000)))*1,[1]OUT_FinalEnergyCons!G$4:G$10000)</f>
        <v>3.6027593174226201E-6</v>
      </c>
      <c r="J2265" s="1" cm="1">
        <f t="array" ref="J2265">SUMPRODUCT(([1]OUT_FinalEnergyCons!$B$4:$B$10000="var_ncap")*1, (ISNUMBER(SEARCH("RH*-WHWODBR",[1]OUT_FinalEnergyCons!$A$4:$A$10000)))*1,[1]OUT_FinalEnergyCons!H$4:H$10000)</f>
        <v>5.2813663953075003E-3</v>
      </c>
      <c r="K2265" s="1" cm="1">
        <f t="array" ref="K2265">SUMPRODUCT(([1]OUT_FinalEnergyCons!$B$4:$B$10000="var_ncap")*1, (ISNUMBER(SEARCH("RH*-WHWODBR",[1]OUT_FinalEnergyCons!$A$4:$A$10000)))*1,[1]OUT_FinalEnergyCons!I$4:I$10000)</f>
        <v>9.7916170821488006E-3</v>
      </c>
      <c r="L2265" s="1" cm="1">
        <f t="array" ref="L2265">SUMPRODUCT(([1]OUT_FinalEnergyCons!$B$4:$B$10000="var_ncap")*1, (ISNUMBER(SEARCH("RH*-WHWODBR",[1]OUT_FinalEnergyCons!$A$4:$A$10000)))*1,[1]OUT_FinalEnergyCons!J$4:J$10000)</f>
        <v>2.5906274290795601E-5</v>
      </c>
      <c r="M2265" s="1" cm="1">
        <f t="array" ref="M2265">SUMPRODUCT(([1]OUT_FinalEnergyCons!$B$4:$B$10000="var_ncap")*1, (ISNUMBER(SEARCH("RH*-WHWODBR",[1]OUT_FinalEnergyCons!$A$4:$A$10000)))*1,[1]OUT_FinalEnergyCons!K$4:K$10000)</f>
        <v>1.09402448011022E-2</v>
      </c>
      <c r="N2265" s="1" cm="1">
        <f t="array" ref="N2265">SUMPRODUCT(([1]OUT_FinalEnergyCons!$B$4:$B$10000="var_ncap")*1, (ISNUMBER(SEARCH("RH*-WHWODBR",[1]OUT_FinalEnergyCons!$A$4:$A$10000)))*1,[1]OUT_FinalEnergyCons!L$4:L$10000)</f>
        <v>1.71829272884984E-4</v>
      </c>
      <c r="O2265" s="1" cm="1">
        <f t="array" ref="O2265">SUMPRODUCT(([1]OUT_FinalEnergyCons!$B$4:$B$10000="var_ncap")*1, (ISNUMBER(SEARCH("RH*-WHWODBR",[1]OUT_FinalEnergyCons!$A$4:$A$10000)))*1,[1]OUT_FinalEnergyCons!M$4:M$10000)</f>
        <v>2.14268668001784E-4</v>
      </c>
      <c r="P2265" s="1" cm="1">
        <f t="array" ref="P2265">SUMPRODUCT(([1]OUT_FinalEnergyCons!$B$4:$B$10000="var_ncap")*1, (ISNUMBER(SEARCH("RH*-WHWODBR",[1]OUT_FinalEnergyCons!$A$4:$A$10000)))*1,[1]OUT_FinalEnergyCons!N$4:N$10000)</f>
        <v>6.1829944761789303E-3</v>
      </c>
      <c r="Q2265" s="1" cm="1">
        <f t="array" ref="Q2265">SUMPRODUCT(([1]OUT_FinalEnergyCons!$B$4:$B$10000="var_ncap")*1, (ISNUMBER(SEARCH("RH*-WHWODBR",[1]OUT_FinalEnergyCons!$A$4:$A$10000)))*1,[1]OUT_FinalEnergyCons!O$4:O$10000)</f>
        <v>8.1860020365872904E-4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1.9798288929889899E-3</v>
      </c>
      <c r="H2266" s="1">
        <f t="shared" si="2283"/>
        <v>2.5331020523792401E-6</v>
      </c>
      <c r="I2266" s="1">
        <f t="shared" si="2283"/>
        <v>4.5317664255003204E-6</v>
      </c>
      <c r="J2266" s="1">
        <f t="shared" si="2283"/>
        <v>5.7226134796011501E-3</v>
      </c>
      <c r="K2266" s="1">
        <f t="shared" si="2283"/>
        <v>4.1453001595229896E-3</v>
      </c>
      <c r="L2266" s="1">
        <f t="shared" si="2283"/>
        <v>2.3255279042829299E-4</v>
      </c>
      <c r="M2266" s="1">
        <f t="shared" si="2283"/>
        <v>6.7045399405805499E-3</v>
      </c>
      <c r="N2266" s="1">
        <f t="shared" si="2283"/>
        <v>2.8984753689265102E-3</v>
      </c>
      <c r="O2266" s="1">
        <f t="shared" si="2283"/>
        <v>8.7415189108827195E-4</v>
      </c>
      <c r="P2266" s="1">
        <f>P2267</f>
        <v>6.6230226556053097E-3</v>
      </c>
      <c r="Q2266" s="1">
        <f>Q2267</f>
        <v>3.6042040522495E-3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1.9798288929889899E-3</v>
      </c>
      <c r="H2267" s="1" cm="1">
        <f t="array" ref="H2267">SUMPRODUCT(([1]OUT_FinalEnergyCons!$B$4:$B$10000="var_ncap")*1, (ISNUMBER(SEARCH("RH*-WHPLTBR",[1]OUT_FinalEnergyCons!$A$4:$A$10000)))*1,[1]OUT_FinalEnergyCons!F$4:F$10000)</f>
        <v>2.5331020523792401E-6</v>
      </c>
      <c r="I2267" s="1" cm="1">
        <f t="array" ref="I2267">SUMPRODUCT(([1]OUT_FinalEnergyCons!$B$4:$B$10000="var_ncap")*1, (ISNUMBER(SEARCH("RH*-WHPLTBR",[1]OUT_FinalEnergyCons!$A$4:$A$10000)))*1,[1]OUT_FinalEnergyCons!G$4:G$10000)</f>
        <v>4.5317664255003204E-6</v>
      </c>
      <c r="J2267" s="1" cm="1">
        <f t="array" ref="J2267">SUMPRODUCT(([1]OUT_FinalEnergyCons!$B$4:$B$10000="var_ncap")*1, (ISNUMBER(SEARCH("RH*-WHPLTBR",[1]OUT_FinalEnergyCons!$A$4:$A$10000)))*1,[1]OUT_FinalEnergyCons!H$4:H$10000)</f>
        <v>5.7226134796011501E-3</v>
      </c>
      <c r="K2267" s="1" cm="1">
        <f t="array" ref="K2267">SUMPRODUCT(([1]OUT_FinalEnergyCons!$B$4:$B$10000="var_ncap")*1, (ISNUMBER(SEARCH("RH*-WHPLTBR",[1]OUT_FinalEnergyCons!$A$4:$A$10000)))*1,[1]OUT_FinalEnergyCons!I$4:I$10000)</f>
        <v>4.1453001595229896E-3</v>
      </c>
      <c r="L2267" s="1" cm="1">
        <f t="array" ref="L2267">SUMPRODUCT(([1]OUT_FinalEnergyCons!$B$4:$B$10000="var_ncap")*1, (ISNUMBER(SEARCH("RH*-WHPLTBR",[1]OUT_FinalEnergyCons!$A$4:$A$10000)))*1,[1]OUT_FinalEnergyCons!J$4:J$10000)</f>
        <v>2.3255279042829299E-4</v>
      </c>
      <c r="M2267" s="1" cm="1">
        <f t="array" ref="M2267">SUMPRODUCT(([1]OUT_FinalEnergyCons!$B$4:$B$10000="var_ncap")*1, (ISNUMBER(SEARCH("RH*-WHPLTBR",[1]OUT_FinalEnergyCons!$A$4:$A$10000)))*1,[1]OUT_FinalEnergyCons!K$4:K$10000)</f>
        <v>6.7045399405805499E-3</v>
      </c>
      <c r="N2267" s="1" cm="1">
        <f t="array" ref="N2267">SUMPRODUCT(([1]OUT_FinalEnergyCons!$B$4:$B$10000="var_ncap")*1, (ISNUMBER(SEARCH("RH*-WHPLTBR",[1]OUT_FinalEnergyCons!$A$4:$A$10000)))*1,[1]OUT_FinalEnergyCons!L$4:L$10000)</f>
        <v>2.8984753689265102E-3</v>
      </c>
      <c r="O2267" s="1" cm="1">
        <f t="array" ref="O2267">SUMPRODUCT(([1]OUT_FinalEnergyCons!$B$4:$B$10000="var_ncap")*1, (ISNUMBER(SEARCH("RH*-WHPLTBR",[1]OUT_FinalEnergyCons!$A$4:$A$10000)))*1,[1]OUT_FinalEnergyCons!M$4:M$10000)</f>
        <v>8.7415189108827195E-4</v>
      </c>
      <c r="P2267" s="1" cm="1">
        <f t="array" ref="P2267">SUMPRODUCT(([1]OUT_FinalEnergyCons!$B$4:$B$10000="var_ncap")*1, (ISNUMBER(SEARCH("RH*-WHPLTBR",[1]OUT_FinalEnergyCons!$A$4:$A$10000)))*1,[1]OUT_FinalEnergyCons!N$4:N$10000)</f>
        <v>6.6230226556053097E-3</v>
      </c>
      <c r="Q2267" s="1" cm="1">
        <f t="array" ref="Q2267">SUMPRODUCT(([1]OUT_FinalEnergyCons!$B$4:$B$10000="var_ncap")*1, (ISNUMBER(SEARCH("RH*-WHPLTBR",[1]OUT_FinalEnergyCons!$A$4:$A$10000)))*1,[1]OUT_FinalEnergyCons!O$4:O$10000)</f>
        <v>3.6042040522495E-3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8.2704561322010706E-2</v>
      </c>
      <c r="H2268" s="1">
        <f t="shared" si="2287"/>
        <v>2.6020652728687799E-5</v>
      </c>
      <c r="I2268" s="1">
        <f t="shared" si="2287"/>
        <v>4.7106075788591302E-4</v>
      </c>
      <c r="J2268" s="1">
        <f t="shared" si="2287"/>
        <v>5.8562314362417899E-2</v>
      </c>
      <c r="K2268" s="1">
        <f t="shared" si="2287"/>
        <v>0.443242557136169</v>
      </c>
      <c r="L2268" s="1">
        <f t="shared" si="2287"/>
        <v>0.33986614923762898</v>
      </c>
      <c r="M2268" s="1">
        <f t="shared" si="2287"/>
        <v>0.35736151381175202</v>
      </c>
      <c r="N2268" s="1">
        <f t="shared" si="2287"/>
        <v>2.6579485708626501E-5</v>
      </c>
      <c r="O2268" s="1">
        <f t="shared" si="2287"/>
        <v>2.48924474759486E-5</v>
      </c>
      <c r="P2268" s="1">
        <f>P2269</f>
        <v>0.36517985182714902</v>
      </c>
      <c r="Q2268" s="1">
        <f>Q2269</f>
        <v>1.1219551782873E-4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8.2704561322010706E-2</v>
      </c>
      <c r="H2269" s="1" cm="1">
        <f t="array" ref="H2269">SUMPRODUCT(([1]OUT_FinalEnergyCons!$B$4:$B$10000="var_ncap")*1, (ISNUMBER(SEARCH("RH*-WHSOLBR",[1]OUT_FinalEnergyCons!$A$4:$A$10000)))*1,[1]OUT_FinalEnergyCons!F$4:F$10000)</f>
        <v>2.6020652728687799E-5</v>
      </c>
      <c r="I2269" s="1" cm="1">
        <f t="array" ref="I2269">SUMPRODUCT(([1]OUT_FinalEnergyCons!$B$4:$B$10000="var_ncap")*1, (ISNUMBER(SEARCH("RH*-WHSOLBR",[1]OUT_FinalEnergyCons!$A$4:$A$10000)))*1,[1]OUT_FinalEnergyCons!G$4:G$10000)</f>
        <v>4.7106075788591302E-4</v>
      </c>
      <c r="J2269" s="1" cm="1">
        <f t="array" ref="J2269">SUMPRODUCT(([1]OUT_FinalEnergyCons!$B$4:$B$10000="var_ncap")*1, (ISNUMBER(SEARCH("RH*-WHSOLBR",[1]OUT_FinalEnergyCons!$A$4:$A$10000)))*1,[1]OUT_FinalEnergyCons!H$4:H$10000)</f>
        <v>5.8562314362417899E-2</v>
      </c>
      <c r="K2269" s="1" cm="1">
        <f t="array" ref="K2269">SUMPRODUCT(([1]OUT_FinalEnergyCons!$B$4:$B$10000="var_ncap")*1, (ISNUMBER(SEARCH("RH*-WHSOLBR",[1]OUT_FinalEnergyCons!$A$4:$A$10000)))*1,[1]OUT_FinalEnergyCons!I$4:I$10000)</f>
        <v>0.443242557136169</v>
      </c>
      <c r="L2269" s="1" cm="1">
        <f t="array" ref="L2269">SUMPRODUCT(([1]OUT_FinalEnergyCons!$B$4:$B$10000="var_ncap")*1, (ISNUMBER(SEARCH("RH*-WHSOLBR",[1]OUT_FinalEnergyCons!$A$4:$A$10000)))*1,[1]OUT_FinalEnergyCons!J$4:J$10000)</f>
        <v>0.33986614923762898</v>
      </c>
      <c r="M2269" s="1" cm="1">
        <f t="array" ref="M2269">SUMPRODUCT(([1]OUT_FinalEnergyCons!$B$4:$B$10000="var_ncap")*1, (ISNUMBER(SEARCH("RH*-WHSOLBR",[1]OUT_FinalEnergyCons!$A$4:$A$10000)))*1,[1]OUT_FinalEnergyCons!K$4:K$10000)</f>
        <v>0.35736151381175202</v>
      </c>
      <c r="N2269" s="1" cm="1">
        <f t="array" ref="N2269">SUMPRODUCT(([1]OUT_FinalEnergyCons!$B$4:$B$10000="var_ncap")*1, (ISNUMBER(SEARCH("RH*-WHSOLBR",[1]OUT_FinalEnergyCons!$A$4:$A$10000)))*1,[1]OUT_FinalEnergyCons!L$4:L$10000)</f>
        <v>2.6579485708626501E-5</v>
      </c>
      <c r="O2269" s="1" cm="1">
        <f t="array" ref="O2269">SUMPRODUCT(([1]OUT_FinalEnergyCons!$B$4:$B$10000="var_ncap")*1, (ISNUMBER(SEARCH("RH*-WHSOLBR",[1]OUT_FinalEnergyCons!$A$4:$A$10000)))*1,[1]OUT_FinalEnergyCons!M$4:M$10000)</f>
        <v>2.48924474759486E-5</v>
      </c>
      <c r="P2269" s="1" cm="1">
        <f t="array" ref="P2269">SUMPRODUCT(([1]OUT_FinalEnergyCons!$B$4:$B$10000="var_ncap")*1, (ISNUMBER(SEARCH("RH*-WHSOLBR",[1]OUT_FinalEnergyCons!$A$4:$A$10000)))*1,[1]OUT_FinalEnergyCons!N$4:N$10000)</f>
        <v>0.36517985182714902</v>
      </c>
      <c r="Q2269" s="1" cm="1">
        <f t="array" ref="Q2269">SUMPRODUCT(([1]OUT_FinalEnergyCons!$B$4:$B$10000="var_ncap")*1, (ISNUMBER(SEARCH("RH*-WHSOLBR",[1]OUT_FinalEnergyCons!$A$4:$A$10000)))*1,[1]OUT_FinalEnergyCons!O$4:O$10000)</f>
        <v>1.1219551782873E-4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4.9577108343577796E-3</v>
      </c>
      <c r="G2272" s="17">
        <f t="shared" si="2289"/>
        <v>0.2770946676695249</v>
      </c>
      <c r="H2272" s="17">
        <f t="shared" si="2289"/>
        <v>0.18010245281252663</v>
      </c>
      <c r="I2272" s="17">
        <f t="shared" si="2289"/>
        <v>0.7787797043895347</v>
      </c>
      <c r="J2272" s="17">
        <f t="shared" si="2289"/>
        <v>2.045228497167987</v>
      </c>
      <c r="K2272" s="17">
        <f t="shared" si="2289"/>
        <v>0.92941837394634608</v>
      </c>
      <c r="L2272" s="17">
        <f t="shared" ref="L2272:O2272" si="2290">SUM(L2273,L2276,L2279,L2283,L2285,L2287,L2289,L2291,L2293)</f>
        <v>0.54219462889526815</v>
      </c>
      <c r="M2272" s="17">
        <f t="shared" si="2290"/>
        <v>1.6496946895355986</v>
      </c>
      <c r="N2272" s="17">
        <f t="shared" si="2290"/>
        <v>0.8046139776718324</v>
      </c>
      <c r="O2272" s="17">
        <f t="shared" si="2290"/>
        <v>0.81192730960737924</v>
      </c>
      <c r="P2272" s="17">
        <f>SUM(P2273,P2276,P2279,P2283,P2285,P2287,P2289,P2291,P2293)</f>
        <v>1.5239867788428754</v>
      </c>
      <c r="Q2272" s="17">
        <f>SUM(Q2273,Q2276,Q2279,Q2283,Q2285,Q2287,Q2289,Q2291,Q2293)</f>
        <v>0.80934562842312208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0.197019956509531</v>
      </c>
      <c r="H2273" s="18">
        <f t="shared" si="2291"/>
        <v>0.14099460616778159</v>
      </c>
      <c r="I2273" s="18">
        <f t="shared" si="2291"/>
        <v>0.74069040219472304</v>
      </c>
      <c r="J2273" s="18">
        <f t="shared" si="2291"/>
        <v>0.63968941687023906</v>
      </c>
      <c r="K2273" s="18">
        <f t="shared" si="2291"/>
        <v>0.58664171178461799</v>
      </c>
      <c r="L2273" s="18">
        <f t="shared" ref="L2273:O2273" si="2292">SUM(L2274:L2275)</f>
        <v>0.53514543032870898</v>
      </c>
      <c r="M2273" s="18">
        <f t="shared" si="2292"/>
        <v>0.80143807108577492</v>
      </c>
      <c r="N2273" s="18">
        <f t="shared" si="2292"/>
        <v>0.52072505651694201</v>
      </c>
      <c r="O2273" s="18">
        <f t="shared" si="2292"/>
        <v>0.55447271666352504</v>
      </c>
      <c r="P2273" s="18">
        <f>SUM(P2274:P2275)</f>
        <v>0.88931199775180891</v>
      </c>
      <c r="Q2273" s="18">
        <f>SUM(Q2274:Q2275)</f>
        <v>0.47534230667495103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0.18016685872916499</v>
      </c>
      <c r="H2274" s="1" cm="1">
        <f t="array" ref="H2274">SUMPRODUCT(([1]OUT_FinalEnergyCons!$B$4:$B$10000="var_ncap")*1,  (ISNUMBER(SEARCH("ITOT-SWHELCBR",[1]OUT_FinalEnergyCons!$A$4:$A$10000)))*1,[1]OUT_FinalEnergyCons!F$4:F$10000)</f>
        <v>2.4081720850509601E-2</v>
      </c>
      <c r="I2274" s="1" cm="1">
        <f t="array" ref="I2274">SUMPRODUCT(([1]OUT_FinalEnergyCons!$B$4:$B$10000="var_ncap")*1,  (ISNUMBER(SEARCH("ITOT-SWHELCBR",[1]OUT_FinalEnergyCons!$A$4:$A$10000)))*1,[1]OUT_FinalEnergyCons!G$4:G$10000)</f>
        <v>0.60815558116651802</v>
      </c>
      <c r="J2274" s="1" cm="1">
        <f t="array" ref="J2274">SUMPRODUCT(([1]OUT_FinalEnergyCons!$B$4:$B$10000="var_ncap")*1,  (ISNUMBER(SEARCH("ITOT-SWHELCBR",[1]OUT_FinalEnergyCons!$A$4:$A$10000)))*1,[1]OUT_FinalEnergyCons!H$4:H$10000)</f>
        <v>0.49167138089651502</v>
      </c>
      <c r="K2274" s="1" cm="1">
        <f t="array" ref="K2274">SUMPRODUCT(([1]OUT_FinalEnergyCons!$B$4:$B$10000="var_ncap")*1,  (ISNUMBER(SEARCH("ITOT-SWHELCBR",[1]OUT_FinalEnergyCons!$A$4:$A$10000)))*1,[1]OUT_FinalEnergyCons!I$4:I$10000)</f>
        <v>0.340171401002823</v>
      </c>
      <c r="L2274" s="1" cm="1">
        <f t="array" ref="L2274">SUMPRODUCT(([1]OUT_FinalEnergyCons!$B$4:$B$10000="var_ncap")*1,  (ISNUMBER(SEARCH("ITOT-SWHELCBR",[1]OUT_FinalEnergyCons!$A$4:$A$10000)))*1,[1]OUT_FinalEnergyCons!J$4:J$10000)</f>
        <v>0.30337392403443297</v>
      </c>
      <c r="M2274" s="1" cm="1">
        <f t="array" ref="M2274">SUMPRODUCT(([1]OUT_FinalEnergyCons!$B$4:$B$10000="var_ncap")*1,  (ISNUMBER(SEARCH("ITOT-SWHELCBR",[1]OUT_FinalEnergyCons!$A$4:$A$10000)))*1,[1]OUT_FinalEnergyCons!K$4:K$10000)</f>
        <v>0.51754360887167095</v>
      </c>
      <c r="N2274" s="1" cm="1">
        <f t="array" ref="N2274">SUMPRODUCT(([1]OUT_FinalEnergyCons!$B$4:$B$10000="var_ncap")*1,  (ISNUMBER(SEARCH("ITOT-SWHELCBR",[1]OUT_FinalEnergyCons!$A$4:$A$10000)))*1,[1]OUT_FinalEnergyCons!L$4:L$10000)</f>
        <v>0.32120223360709399</v>
      </c>
      <c r="O2274" s="1" cm="1">
        <f t="array" ref="O2274">SUMPRODUCT(([1]OUT_FinalEnergyCons!$B$4:$B$10000="var_ncap")*1,  (ISNUMBER(SEARCH("ITOT-SWHELCBR",[1]OUT_FinalEnergyCons!$A$4:$A$10000)))*1,[1]OUT_FinalEnergyCons!M$4:M$10000)</f>
        <v>0.31696176966586598</v>
      </c>
      <c r="P2274" s="1" cm="1">
        <f t="array" ref="P2274">SUMPRODUCT(([1]OUT_FinalEnergyCons!$B$4:$B$10000="var_ncap")*1,  (ISNUMBER(SEARCH("ITOT-SWHELCBR",[1]OUT_FinalEnergyCons!$A$4:$A$10000)))*1,[1]OUT_FinalEnergyCons!N$4:N$10000)</f>
        <v>0.59783891984288695</v>
      </c>
      <c r="Q2274" s="1" cm="1">
        <f t="array" ref="Q2274">SUMPRODUCT(([1]OUT_FinalEnergyCons!$B$4:$B$10000="var_ncap")*1,  (ISNUMBER(SEARCH("ITOT-SWHELCBR",[1]OUT_FinalEnergyCons!$A$4:$A$10000)))*1,[1]OUT_FinalEnergyCons!O$4:O$10000)</f>
        <v>0.28844059415758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1.6853097780365998E-2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0.11691288531727199</v>
      </c>
      <c r="I2275" s="1" cm="1">
        <f t="array" ref="I2275">SUMPRODUCT(([1]OUT_FinalEnergyCons!$B$4:$B$10000="var_ncap")*1,  (ISNUMBER(SEARCH("ITOT-SWHELCHP",[1]OUT_FinalEnergyCons!$A$4:$A$10000)))*1,[1]OUT_FinalEnergyCons!G$4:G$10000)</f>
        <v>0.13253482102820499</v>
      </c>
      <c r="J2275" s="1" cm="1">
        <f t="array" ref="J2275">SUMPRODUCT(([1]OUT_FinalEnergyCons!$B$4:$B$10000="var_ncap")*1,  (ISNUMBER(SEARCH("ITOT-SWHELCHP",[1]OUT_FinalEnergyCons!$A$4:$A$10000)))*1,[1]OUT_FinalEnergyCons!H$4:H$10000)</f>
        <v>0.14801803597372401</v>
      </c>
      <c r="K2275" s="1" cm="1">
        <f t="array" ref="K2275">SUMPRODUCT(([1]OUT_FinalEnergyCons!$B$4:$B$10000="var_ncap")*1,  (ISNUMBER(SEARCH("ITOT-SWHELCHP",[1]OUT_FinalEnergyCons!$A$4:$A$10000)))*1,[1]OUT_FinalEnergyCons!I$4:I$10000)</f>
        <v>0.24647031078179499</v>
      </c>
      <c r="L2275" s="1" cm="1">
        <f t="array" ref="L2275">SUMPRODUCT(([1]OUT_FinalEnergyCons!$B$4:$B$10000="var_ncap")*1,  (ISNUMBER(SEARCH("ITOT-SWHELCHP",[1]OUT_FinalEnergyCons!$A$4:$A$10000)))*1,[1]OUT_FinalEnergyCons!J$4:J$10000)</f>
        <v>0.23177150629427601</v>
      </c>
      <c r="M2275" s="1" cm="1">
        <f t="array" ref="M2275">SUMPRODUCT(([1]OUT_FinalEnergyCons!$B$4:$B$10000="var_ncap")*1,  (ISNUMBER(SEARCH("ITOT-SWHELCHP",[1]OUT_FinalEnergyCons!$A$4:$A$10000)))*1,[1]OUT_FinalEnergyCons!K$4:K$10000)</f>
        <v>0.28389446221410403</v>
      </c>
      <c r="N2275" s="1" cm="1">
        <f t="array" ref="N2275">SUMPRODUCT(([1]OUT_FinalEnergyCons!$B$4:$B$10000="var_ncap")*1,  (ISNUMBER(SEARCH("ITOT-SWHELCHP",[1]OUT_FinalEnergyCons!$A$4:$A$10000)))*1,[1]OUT_FinalEnergyCons!L$4:L$10000)</f>
        <v>0.19952282290984799</v>
      </c>
      <c r="O2275" s="1" cm="1">
        <f t="array" ref="O2275">SUMPRODUCT(([1]OUT_FinalEnergyCons!$B$4:$B$10000="var_ncap")*1,  (ISNUMBER(SEARCH("ITOT-SWHELCHP",[1]OUT_FinalEnergyCons!$A$4:$A$10000)))*1,[1]OUT_FinalEnergyCons!M$4:M$10000)</f>
        <v>0.23751094699765901</v>
      </c>
      <c r="P2275" s="1" cm="1">
        <f t="array" ref="P2275">SUMPRODUCT(([1]OUT_FinalEnergyCons!$B$4:$B$10000="var_ncap")*1,  (ISNUMBER(SEARCH("ITOT-SWHELCHP",[1]OUT_FinalEnergyCons!$A$4:$A$10000)))*1,[1]OUT_FinalEnergyCons!N$4:N$10000)</f>
        <v>0.29147307790892202</v>
      </c>
      <c r="Q2275" s="1" cm="1">
        <f t="array" ref="Q2275">SUMPRODUCT(([1]OUT_FinalEnergyCons!$B$4:$B$10000="var_ncap")*1,  (ISNUMBER(SEARCH("ITOT-SWHELCHP",[1]OUT_FinalEnergyCons!$A$4:$A$10000)))*1,[1]OUT_FinalEnergyCons!O$4:O$10000)</f>
        <v>0.186901712517371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4.9577108343577796E-3</v>
      </c>
      <c r="G2276" s="18">
        <f t="shared" si="2293"/>
        <v>1.1652484310199402E-2</v>
      </c>
      <c r="H2276" s="18">
        <f t="shared" si="2293"/>
        <v>2.9956946325548418E-4</v>
      </c>
      <c r="I2276" s="18">
        <f t="shared" si="2293"/>
        <v>2.727795243935355E-4</v>
      </c>
      <c r="J2276" s="18">
        <f t="shared" si="2293"/>
        <v>0.14872680403592944</v>
      </c>
      <c r="K2276" s="18">
        <f t="shared" si="2293"/>
        <v>1.6934218456616325E-2</v>
      </c>
      <c r="L2276" s="18">
        <f t="shared" ref="L2276:O2276" si="2294">SUM(L2277:L2278)</f>
        <v>2.172669891062692E-4</v>
      </c>
      <c r="M2276" s="18">
        <f t="shared" si="2294"/>
        <v>5.1065348645513281E-4</v>
      </c>
      <c r="N2276" s="18">
        <f t="shared" si="2294"/>
        <v>1.4521721029135353E-2</v>
      </c>
      <c r="O2276" s="18">
        <f t="shared" si="2294"/>
        <v>1.5451007072285309E-3</v>
      </c>
      <c r="P2276" s="18">
        <f>SUM(P2277:P2278)</f>
        <v>4.5091338696209449E-3</v>
      </c>
      <c r="Q2276" s="18">
        <f>SUM(Q2277:Q2278)</f>
        <v>9.7635183117981902E-3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1.14776384128744E-2</v>
      </c>
      <c r="H2277" s="1" cm="1">
        <f t="array" ref="H2277">SUMPRODUCT(([1]OUT_FinalEnergyCons!$B$4:$B$10000="var_ncap")*1,  (ISNUMBER(SEARCH("ITOT-SWHLFOBR",[1]OUT_FinalEnergyCons!$A$4:$A$10000)))*1,[1]OUT_FinalEnergyCons!F$4:F$10000)</f>
        <v>1.9984932987238599E-4</v>
      </c>
      <c r="I2277" s="1" cm="1">
        <f t="array" ref="I2277">SUMPRODUCT(([1]OUT_FinalEnergyCons!$B$4:$B$10000="var_ncap")*1,  (ISNUMBER(SEARCH("ITOT-SWHLFOBR",[1]OUT_FinalEnergyCons!$A$4:$A$10000)))*1,[1]OUT_FinalEnergyCons!G$4:G$10000)</f>
        <v>2.0860394118890399E-4</v>
      </c>
      <c r="J2277" s="1" cm="1">
        <f t="array" ref="J2277">SUMPRODUCT(([1]OUT_FinalEnergyCons!$B$4:$B$10000="var_ncap")*1,  (ISNUMBER(SEARCH("ITOT-SWHLFOBR",[1]OUT_FinalEnergyCons!$A$4:$A$10000)))*1,[1]OUT_FinalEnergyCons!H$4:H$10000)</f>
        <v>0.14851543943795001</v>
      </c>
      <c r="K2277" s="1" cm="1">
        <f t="array" ref="K2277">SUMPRODUCT(([1]OUT_FinalEnergyCons!$B$4:$B$10000="var_ncap")*1,  (ISNUMBER(SEARCH("ITOT-SWHLFOBR",[1]OUT_FinalEnergyCons!$A$4:$A$10000)))*1,[1]OUT_FinalEnergyCons!I$4:I$10000)</f>
        <v>1.6591354389495001E-2</v>
      </c>
      <c r="L2277" s="1" cm="1">
        <f t="array" ref="L2277">SUMPRODUCT(([1]OUT_FinalEnergyCons!$B$4:$B$10000="var_ncap")*1,  (ISNUMBER(SEARCH("ITOT-SWHLFOBR",[1]OUT_FinalEnergyCons!$A$4:$A$10000)))*1,[1]OUT_FinalEnergyCons!J$4:J$10000)</f>
        <v>1.4667313439610099E-4</v>
      </c>
      <c r="M2277" s="1" cm="1">
        <f t="array" ref="M2277">SUMPRODUCT(([1]OUT_FinalEnergyCons!$B$4:$B$10000="var_ncap")*1,  (ISNUMBER(SEARCH("ITOT-SWHLFOBR",[1]OUT_FinalEnergyCons!$A$4:$A$10000)))*1,[1]OUT_FinalEnergyCons!K$4:K$10000)</f>
        <v>5.1047543111221302E-4</v>
      </c>
      <c r="N2277" s="1" cm="1">
        <f t="array" ref="N2277">SUMPRODUCT(([1]OUT_FinalEnergyCons!$B$4:$B$10000="var_ncap")*1,  (ISNUMBER(SEARCH("ITOT-SWHLFOBR",[1]OUT_FinalEnergyCons!$A$4:$A$10000)))*1,[1]OUT_FinalEnergyCons!L$4:L$10000)</f>
        <v>1.45215070258822E-2</v>
      </c>
      <c r="O2277" s="1" cm="1">
        <f t="array" ref="O2277">SUMPRODUCT(([1]OUT_FinalEnergyCons!$B$4:$B$10000="var_ncap")*1,  (ISNUMBER(SEARCH("ITOT-SWHLFOBR",[1]OUT_FinalEnergyCons!$A$4:$A$10000)))*1,[1]OUT_FinalEnergyCons!M$4:M$10000)</f>
        <v>1.54487940088181E-3</v>
      </c>
      <c r="P2277" s="1" cm="1">
        <f t="array" ref="P2277">SUMPRODUCT(([1]OUT_FinalEnergyCons!$B$4:$B$10000="var_ncap")*1,  (ISNUMBER(SEARCH("ITOT-SWHLFOBR",[1]OUT_FinalEnergyCons!$A$4:$A$10000)))*1,[1]OUT_FinalEnergyCons!N$4:N$10000)</f>
        <v>4.5089788963603196E-3</v>
      </c>
      <c r="Q2277" s="1" cm="1">
        <f t="array" ref="Q2277">SUMPRODUCT(([1]OUT_FinalEnergyCons!$B$4:$B$10000="var_ncap")*1,  (ISNUMBER(SEARCH("ITOT-SWHLFOBR",[1]OUT_FinalEnergyCons!$A$4:$A$10000)))*1,[1]OUT_FinalEnergyCons!O$4:O$10000)</f>
        <v>9.7634052156330507E-3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4.9577108343577796E-3</v>
      </c>
      <c r="G2278" s="1" cm="1">
        <f t="array" ref="G2278">SUMPRODUCT(([1]OUT_FinalEnergyCons!$B$4:$B$10000="var_ncap")*1,  (ISNUMBER(SEARCH("ITOT-SWHHFOBR",[1]OUT_FinalEnergyCons!$A$4:$A$10000)))*1,[1]OUT_FinalEnergyCons!E$4:E$10000)</f>
        <v>1.7484589732500201E-4</v>
      </c>
      <c r="H2278" s="1" cm="1">
        <f t="array" ref="H2278">SUMPRODUCT(([1]OUT_FinalEnergyCons!$B$4:$B$10000="var_ncap")*1,  (ISNUMBER(SEARCH("ITOT-SWHHFOBR",[1]OUT_FinalEnergyCons!$A$4:$A$10000)))*1,[1]OUT_FinalEnergyCons!F$4:F$10000)</f>
        <v>9.97201333830982E-5</v>
      </c>
      <c r="I2278" s="1" cm="1">
        <f t="array" ref="I2278">SUMPRODUCT(([1]OUT_FinalEnergyCons!$B$4:$B$10000="var_ncap")*1,  (ISNUMBER(SEARCH("ITOT-SWHHFOBR",[1]OUT_FinalEnergyCons!$A$4:$A$10000)))*1,[1]OUT_FinalEnergyCons!G$4:G$10000)</f>
        <v>6.4175583204631494E-5</v>
      </c>
      <c r="J2278" s="1" cm="1">
        <f t="array" ref="J2278">SUMPRODUCT(([1]OUT_FinalEnergyCons!$B$4:$B$10000="var_ncap")*1,  (ISNUMBER(SEARCH("ITOT-SWHHFOBR",[1]OUT_FinalEnergyCons!$A$4:$A$10000)))*1,[1]OUT_FinalEnergyCons!H$4:H$10000)</f>
        <v>2.1136459797942299E-4</v>
      </c>
      <c r="K2278" s="1" cm="1">
        <f t="array" ref="K2278">SUMPRODUCT(([1]OUT_FinalEnergyCons!$B$4:$B$10000="var_ncap")*1,  (ISNUMBER(SEARCH("ITOT-SWHHFOBR",[1]OUT_FinalEnergyCons!$A$4:$A$10000)))*1,[1]OUT_FinalEnergyCons!I$4:I$10000)</f>
        <v>3.4286406712132398E-4</v>
      </c>
      <c r="L2278" s="1" cm="1">
        <f t="array" ref="L2278">SUMPRODUCT(([1]OUT_FinalEnergyCons!$B$4:$B$10000="var_ncap")*1,  (ISNUMBER(SEARCH("ITOT-SWHHFOBR",[1]OUT_FinalEnergyCons!$A$4:$A$10000)))*1,[1]OUT_FinalEnergyCons!J$4:J$10000)</f>
        <v>7.0593854710168194E-5</v>
      </c>
      <c r="M2278" s="1" cm="1">
        <f t="array" ref="M2278">SUMPRODUCT(([1]OUT_FinalEnergyCons!$B$4:$B$10000="var_ncap")*1,  (ISNUMBER(SEARCH("ITOT-SWHHFOBR",[1]OUT_FinalEnergyCons!$A$4:$A$10000)))*1,[1]OUT_FinalEnergyCons!K$4:K$10000)</f>
        <v>1.7805534291975799E-7</v>
      </c>
      <c r="N2278" s="1" cm="1">
        <f t="array" ref="N2278">SUMPRODUCT(([1]OUT_FinalEnergyCons!$B$4:$B$10000="var_ncap")*1,  (ISNUMBER(SEARCH("ITOT-SWHHFOBR",[1]OUT_FinalEnergyCons!$A$4:$A$10000)))*1,[1]OUT_FinalEnergyCons!L$4:L$10000)</f>
        <v>2.14003253153242E-7</v>
      </c>
      <c r="O2278" s="1" cm="1">
        <f t="array" ref="O2278">SUMPRODUCT(([1]OUT_FinalEnergyCons!$B$4:$B$10000="var_ncap")*1,  (ISNUMBER(SEARCH("ITOT-SWHHFOBR",[1]OUT_FinalEnergyCons!$A$4:$A$10000)))*1,[1]OUT_FinalEnergyCons!M$4:M$10000)</f>
        <v>2.21306346720847E-7</v>
      </c>
      <c r="P2278" s="1" cm="1">
        <f t="array" ref="P2278">SUMPRODUCT(([1]OUT_FinalEnergyCons!$B$4:$B$10000="var_ncap")*1,  (ISNUMBER(SEARCH("ITOT-SWHHFOBR",[1]OUT_FinalEnergyCons!$A$4:$A$10000)))*1,[1]OUT_FinalEnergyCons!N$4:N$10000)</f>
        <v>1.5497326062568099E-7</v>
      </c>
      <c r="Q2278" s="1" cm="1">
        <f t="array" ref="Q2278">SUMPRODUCT(([1]OUT_FinalEnergyCons!$B$4:$B$10000="var_ncap")*1,  (ISNUMBER(SEARCH("ITOT-SWHHFOBR",[1]OUT_FinalEnergyCons!$A$4:$A$10000)))*1,[1]OUT_FinalEnergyCons!O$4:O$10000)</f>
        <v>1.13096165139408E-7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2.1585051207142171E-3</v>
      </c>
      <c r="H2279" s="18">
        <f t="shared" si="2295"/>
        <v>3.8195917810423537E-2</v>
      </c>
      <c r="I2279" s="18">
        <f t="shared" si="2295"/>
        <v>2.1992551365256202E-4</v>
      </c>
      <c r="J2279" s="18">
        <f t="shared" si="2295"/>
        <v>0.22522521743413434</v>
      </c>
      <c r="K2279" s="18">
        <f t="shared" si="2295"/>
        <v>0.15773770608283394</v>
      </c>
      <c r="L2279" s="18">
        <f t="shared" ref="L2279:O2279" si="2296">SUM(L2280:L2281)</f>
        <v>2.1155306094015352E-4</v>
      </c>
      <c r="M2279" s="18">
        <f t="shared" si="2296"/>
        <v>4.6024478366161166E-3</v>
      </c>
      <c r="N2279" s="18">
        <f t="shared" si="2296"/>
        <v>3.4094379919600279E-2</v>
      </c>
      <c r="O2279" s="18">
        <f t="shared" si="2296"/>
        <v>3.3100070436454652E-2</v>
      </c>
      <c r="P2279" s="18">
        <f>SUM(P2280:P2281)</f>
        <v>3.9374917444634913E-3</v>
      </c>
      <c r="Q2279" s="18">
        <f>SUM(Q2280:Q2281)</f>
        <v>1.6208216837597052E-2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4.5507578302590702E-4</v>
      </c>
      <c r="H2280" s="1" cm="1">
        <f t="array" ref="H2280">SUMPRODUCT(([1]OUT_FinalEnergyCons!$B$4:$B$10000="var_ncap")*1,  (ISNUMBER(SEARCH("ITOT-SWHNGA*BR",[1]OUT_FinalEnergyCons!$A$4:$A$10000)))*1,[1]OUT_FinalEnergyCons!F$4:F$10000)</f>
        <v>3.6587164443953199E-2</v>
      </c>
      <c r="I2280" s="1" cm="1">
        <f t="array" ref="I2280">SUMPRODUCT(([1]OUT_FinalEnergyCons!$B$4:$B$10000="var_ncap")*1,  (ISNUMBER(SEARCH("ITOT-SWHNGA*BR",[1]OUT_FinalEnergyCons!$A$4:$A$10000)))*1,[1]OUT_FinalEnergyCons!G$4:G$10000)</f>
        <v>2.1013911701775299E-4</v>
      </c>
      <c r="J2280" s="1" cm="1">
        <f t="array" ref="J2280">SUMPRODUCT(([1]OUT_FinalEnergyCons!$B$4:$B$10000="var_ncap")*1,  (ISNUMBER(SEARCH("ITOT-SWHNGA*BR",[1]OUT_FinalEnergyCons!$A$4:$A$10000)))*1,[1]OUT_FinalEnergyCons!H$4:H$10000)</f>
        <v>0.22375108620838</v>
      </c>
      <c r="K2280" s="1" cm="1">
        <f t="array" ref="K2280">SUMPRODUCT(([1]OUT_FinalEnergyCons!$B$4:$B$10000="var_ncap")*1,  (ISNUMBER(SEARCH("ITOT-SWHNGA*BR",[1]OUT_FinalEnergyCons!$A$4:$A$10000)))*1,[1]OUT_FinalEnergyCons!I$4:I$10000)</f>
        <v>0.154683089720177</v>
      </c>
      <c r="L2280" s="1" cm="1">
        <f t="array" ref="L2280">SUMPRODUCT(([1]OUT_FinalEnergyCons!$B$4:$B$10000="var_ncap")*1,  (ISNUMBER(SEARCH("ITOT-SWHNGA*BR",[1]OUT_FinalEnergyCons!$A$4:$A$10000)))*1,[1]OUT_FinalEnergyCons!J$4:J$10000)</f>
        <v>1.5750190503946001E-4</v>
      </c>
      <c r="M2280" s="1" cm="1">
        <f t="array" ref="M2280">SUMPRODUCT(([1]OUT_FinalEnergyCons!$B$4:$B$10000="var_ncap")*1,  (ISNUMBER(SEARCH("ITOT-SWHNGA*BR",[1]OUT_FinalEnergyCons!$A$4:$A$10000)))*1,[1]OUT_FinalEnergyCons!K$4:K$10000)</f>
        <v>7.0503140839668697E-4</v>
      </c>
      <c r="N2280" s="1" cm="1">
        <f t="array" ref="N2280">SUMPRODUCT(([1]OUT_FinalEnergyCons!$B$4:$B$10000="var_ncap")*1,  (ISNUMBER(SEARCH("ITOT-SWHNGA*BR",[1]OUT_FinalEnergyCons!$A$4:$A$10000)))*1,[1]OUT_FinalEnergyCons!L$4:L$10000)</f>
        <v>3.2418134664979198E-2</v>
      </c>
      <c r="O2280" s="1" cm="1">
        <f t="array" ref="O2280">SUMPRODUCT(([1]OUT_FinalEnergyCons!$B$4:$B$10000="var_ncap")*1,  (ISNUMBER(SEARCH("ITOT-SWHNGA*BR",[1]OUT_FinalEnergyCons!$A$4:$A$10000)))*1,[1]OUT_FinalEnergyCons!M$4:M$10000)</f>
        <v>3.1350326372923003E-2</v>
      </c>
      <c r="P2280" s="1" cm="1">
        <f t="array" ref="P2280">SUMPRODUCT(([1]OUT_FinalEnergyCons!$B$4:$B$10000="var_ncap")*1,  (ISNUMBER(SEARCH("ITOT-SWHNGA*BR",[1]OUT_FinalEnergyCons!$A$4:$A$10000)))*1,[1]OUT_FinalEnergyCons!N$4:N$10000)</f>
        <v>6.0357391677832105E-4</v>
      </c>
      <c r="Q2280" s="1" cm="1">
        <f t="array" ref="Q2280">SUMPRODUCT(([1]OUT_FinalEnergyCons!$B$4:$B$10000="var_ncap")*1,  (ISNUMBER(SEARCH("ITOT-SWHNGA*BR",[1]OUT_FinalEnergyCons!$A$4:$A$10000)))*1,[1]OUT_FinalEnergyCons!O$4:O$10000)</f>
        <v>1.33646966186566E-2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1.7034293376883101E-3</v>
      </c>
      <c r="H2281" s="1" cm="1">
        <f t="array" ref="H2281">SUMPRODUCT(([1]OUT_FinalEnergyCons!$B$4:$B$10000="var_ncap")*1,  (ISNUMBER(SEARCH("ITOT-SWHNGAHP",[1]OUT_FinalEnergyCons!$A$4:$A$10000)))*1,[1]OUT_FinalEnergyCons!F$4:F$10000)</f>
        <v>1.6087533664703401E-3</v>
      </c>
      <c r="I2281" s="1" cm="1">
        <f t="array" ref="I2281">SUMPRODUCT(([1]OUT_FinalEnergyCons!$B$4:$B$10000="var_ncap")*1,  (ISNUMBER(SEARCH("ITOT-SWHNGAHP",[1]OUT_FinalEnergyCons!$A$4:$A$10000)))*1,[1]OUT_FinalEnergyCons!G$4:G$10000)</f>
        <v>9.7863966348090193E-6</v>
      </c>
      <c r="J2281" s="1" cm="1">
        <f t="array" ref="J2281">SUMPRODUCT(([1]OUT_FinalEnergyCons!$B$4:$B$10000="var_ncap")*1,  (ISNUMBER(SEARCH("ITOT-SWHNGAHP",[1]OUT_FinalEnergyCons!$A$4:$A$10000)))*1,[1]OUT_FinalEnergyCons!H$4:H$10000)</f>
        <v>1.4741312257543599E-3</v>
      </c>
      <c r="K2281" s="1" cm="1">
        <f t="array" ref="K2281">SUMPRODUCT(([1]OUT_FinalEnergyCons!$B$4:$B$10000="var_ncap")*1,  (ISNUMBER(SEARCH("ITOT-SWHNGAHP",[1]OUT_FinalEnergyCons!$A$4:$A$10000)))*1,[1]OUT_FinalEnergyCons!I$4:I$10000)</f>
        <v>3.0546163626569401E-3</v>
      </c>
      <c r="L2281" s="1" cm="1">
        <f t="array" ref="L2281">SUMPRODUCT(([1]OUT_FinalEnergyCons!$B$4:$B$10000="var_ncap")*1,  (ISNUMBER(SEARCH("ITOT-SWHNGAHP",[1]OUT_FinalEnergyCons!$A$4:$A$10000)))*1,[1]OUT_FinalEnergyCons!J$4:J$10000)</f>
        <v>5.40511559006935E-5</v>
      </c>
      <c r="M2281" s="1" cm="1">
        <f t="array" ref="M2281">SUMPRODUCT(([1]OUT_FinalEnergyCons!$B$4:$B$10000="var_ncap")*1,  (ISNUMBER(SEARCH("ITOT-SWHNGAHP",[1]OUT_FinalEnergyCons!$A$4:$A$10000)))*1,[1]OUT_FinalEnergyCons!K$4:K$10000)</f>
        <v>3.8974164282194299E-3</v>
      </c>
      <c r="N2281" s="1" cm="1">
        <f t="array" ref="N2281">SUMPRODUCT(([1]OUT_FinalEnergyCons!$B$4:$B$10000="var_ncap")*1,  (ISNUMBER(SEARCH("ITOT-SWHNGAHP",[1]OUT_FinalEnergyCons!$A$4:$A$10000)))*1,[1]OUT_FinalEnergyCons!L$4:L$10000)</f>
        <v>1.6762452546210799E-3</v>
      </c>
      <c r="O2281" s="1" cm="1">
        <f t="array" ref="O2281">SUMPRODUCT(([1]OUT_FinalEnergyCons!$B$4:$B$10000="var_ncap")*1,  (ISNUMBER(SEARCH("ITOT-SWHNGAHP",[1]OUT_FinalEnergyCons!$A$4:$A$10000)))*1,[1]OUT_FinalEnergyCons!M$4:M$10000)</f>
        <v>1.7497440635316499E-3</v>
      </c>
      <c r="P2281" s="1" cm="1">
        <f t="array" ref="P2281">SUMPRODUCT(([1]OUT_FinalEnergyCons!$B$4:$B$10000="var_ncap")*1,  (ISNUMBER(SEARCH("ITOT-SWHNGAHP",[1]OUT_FinalEnergyCons!$A$4:$A$10000)))*1,[1]OUT_FinalEnergyCons!N$4:N$10000)</f>
        <v>3.33391782768517E-3</v>
      </c>
      <c r="Q2281" s="1" cm="1">
        <f t="array" ref="Q2281">SUMPRODUCT(([1]OUT_FinalEnergyCons!$B$4:$B$10000="var_ncap")*1,  (ISNUMBER(SEARCH("ITOT-SWHNGAHP",[1]OUT_FinalEnergyCons!$A$4:$A$10000)))*1,[1]OUT_FinalEnergyCons!O$4:O$10000)</f>
        <v>2.84352021894045E-3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1.48086277209292E-2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3.1120754375238101E-2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0.108620291905418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3.2960033156078802E-2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0.12051266507729499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5.6754418376646902E-2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5.2743640404232503E-2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0.114976484893566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5.1355892857367302E-2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8.1807567380476606E-2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9.0269787324683298E-2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5.9469707201924899E-5</v>
      </c>
      <c r="H2283" s="1">
        <f t="shared" si="2297"/>
        <v>5.8301170002942397E-5</v>
      </c>
      <c r="I2283" s="1">
        <f t="shared" si="2297"/>
        <v>4.2106640730044101E-5</v>
      </c>
      <c r="J2283" s="1">
        <f t="shared" si="2297"/>
        <v>1.5463450711267299E-4</v>
      </c>
      <c r="K2283" s="1">
        <f t="shared" si="2297"/>
        <v>2.8782338932388198E-4</v>
      </c>
      <c r="L2283" s="1">
        <f t="shared" si="2297"/>
        <v>4.3739566239803902E-5</v>
      </c>
      <c r="M2283" s="1">
        <f t="shared" si="2297"/>
        <v>1.46351887637832E-6</v>
      </c>
      <c r="N2283" s="1">
        <f t="shared" si="2297"/>
        <v>3.4163921744187E-6</v>
      </c>
      <c r="O2283" s="1">
        <f t="shared" si="2297"/>
        <v>3.8816144153428702E-6</v>
      </c>
      <c r="P2283" s="1">
        <f>P2284</f>
        <v>3.4166856842961202E-6</v>
      </c>
      <c r="Q2283" s="1">
        <f>Q2284</f>
        <v>5.7625786059027896E-6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5.9469707201924899E-5</v>
      </c>
      <c r="H2284" s="1" cm="1">
        <f t="array" ref="H2284">SUMPRODUCT(([1]OUT_FinalEnergyCons!$B$4:$B$10000="var_ncap")*1,  (ISNUMBER(SEARCH("ITOT-SWHCOA*BR",[1]OUT_FinalEnergyCons!$A$4:$A$10000)))*1,[1]OUT_FinalEnergyCons!F$4:F$10000)</f>
        <v>5.8301170002942397E-5</v>
      </c>
      <c r="I2284" s="1" cm="1">
        <f t="array" ref="I2284">SUMPRODUCT(([1]OUT_FinalEnergyCons!$B$4:$B$10000="var_ncap")*1,  (ISNUMBER(SEARCH("ITOT-SWHCOA*BR",[1]OUT_FinalEnergyCons!$A$4:$A$10000)))*1,[1]OUT_FinalEnergyCons!G$4:G$10000)</f>
        <v>4.2106640730044101E-5</v>
      </c>
      <c r="J2284" s="1" cm="1">
        <f t="array" ref="J2284">SUMPRODUCT(([1]OUT_FinalEnergyCons!$B$4:$B$10000="var_ncap")*1,  (ISNUMBER(SEARCH("ITOT-SWHCOA*BR",[1]OUT_FinalEnergyCons!$A$4:$A$10000)))*1,[1]OUT_FinalEnergyCons!H$4:H$10000)</f>
        <v>1.5463450711267299E-4</v>
      </c>
      <c r="K2284" s="1" cm="1">
        <f t="array" ref="K2284">SUMPRODUCT(([1]OUT_FinalEnergyCons!$B$4:$B$10000="var_ncap")*1,  (ISNUMBER(SEARCH("ITOT-SWHCOA*BR",[1]OUT_FinalEnergyCons!$A$4:$A$10000)))*1,[1]OUT_FinalEnergyCons!I$4:I$10000)</f>
        <v>2.8782338932388198E-4</v>
      </c>
      <c r="L2284" s="1" cm="1">
        <f t="array" ref="L2284">SUMPRODUCT(([1]OUT_FinalEnergyCons!$B$4:$B$10000="var_ncap")*1,  (ISNUMBER(SEARCH("ITOT-SWHCOA*BR",[1]OUT_FinalEnergyCons!$A$4:$A$10000)))*1,[1]OUT_FinalEnergyCons!J$4:J$10000)</f>
        <v>4.3739566239803902E-5</v>
      </c>
      <c r="M2284" s="1" cm="1">
        <f t="array" ref="M2284">SUMPRODUCT(([1]OUT_FinalEnergyCons!$B$4:$B$10000="var_ncap")*1,  (ISNUMBER(SEARCH("ITOT-SWHCOA*BR",[1]OUT_FinalEnergyCons!$A$4:$A$10000)))*1,[1]OUT_FinalEnergyCons!K$4:K$10000)</f>
        <v>1.46351887637832E-6</v>
      </c>
      <c r="N2284" s="1" cm="1">
        <f t="array" ref="N2284">SUMPRODUCT(([1]OUT_FinalEnergyCons!$B$4:$B$10000="var_ncap")*1,  (ISNUMBER(SEARCH("ITOT-SWHCOA*BR",[1]OUT_FinalEnergyCons!$A$4:$A$10000)))*1,[1]OUT_FinalEnergyCons!L$4:L$10000)</f>
        <v>3.4163921744187E-6</v>
      </c>
      <c r="O2284" s="1" cm="1">
        <f t="array" ref="O2284">SUMPRODUCT(([1]OUT_FinalEnergyCons!$B$4:$B$10000="var_ncap")*1,  (ISNUMBER(SEARCH("ITOT-SWHCOA*BR",[1]OUT_FinalEnergyCons!$A$4:$A$10000)))*1,[1]OUT_FinalEnergyCons!M$4:M$10000)</f>
        <v>3.8816144153428702E-6</v>
      </c>
      <c r="P2284" s="1" cm="1">
        <f t="array" ref="P2284">SUMPRODUCT(([1]OUT_FinalEnergyCons!$B$4:$B$10000="var_ncap")*1,  (ISNUMBER(SEARCH("ITOT-SWHCOA*BR",[1]OUT_FinalEnergyCons!$A$4:$A$10000)))*1,[1]OUT_FinalEnergyCons!N$4:N$10000)</f>
        <v>3.4166856842961202E-6</v>
      </c>
      <c r="Q2284" s="1" cm="1">
        <f t="array" ref="Q2284">SUMPRODUCT(([1]OUT_FinalEnergyCons!$B$4:$B$10000="var_ncap")*1,  (ISNUMBER(SEARCH("ITOT-SWHCOA*BR",[1]OUT_FinalEnergyCons!$A$4:$A$10000)))*1,[1]OUT_FinalEnergyCons!O$4:O$10000)</f>
        <v>5.7625786059027896E-6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5.4941072095623301E-2</v>
      </c>
      <c r="H2285" s="1">
        <f t="shared" si="2298"/>
        <v>2.0517295979232799E-4</v>
      </c>
      <c r="I2285" s="1">
        <f t="shared" si="2298"/>
        <v>3.3921648585505303E-2</v>
      </c>
      <c r="J2285" s="1">
        <f t="shared" si="2298"/>
        <v>0.26795790314422302</v>
      </c>
      <c r="K2285" s="1">
        <f t="shared" si="2298"/>
        <v>0.109397981393743</v>
      </c>
      <c r="L2285" s="1">
        <f t="shared" si="2298"/>
        <v>2.08785778881743E-4</v>
      </c>
      <c r="M2285" s="1">
        <f t="shared" si="2298"/>
        <v>0.25736332366126802</v>
      </c>
      <c r="N2285" s="1">
        <f t="shared" si="2298"/>
        <v>4.9848414908850003E-2</v>
      </c>
      <c r="O2285" s="1">
        <f t="shared" si="2298"/>
        <v>0.134788884584255</v>
      </c>
      <c r="P2285" s="1">
        <f>P2286</f>
        <v>0.10939672889173301</v>
      </c>
      <c r="Q2285" s="1">
        <f>Q2286</f>
        <v>8.0614803964237397E-2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5.4941072095623301E-2</v>
      </c>
      <c r="H2286" s="1" cm="1">
        <f t="array" ref="H2286">SUMPRODUCT(([1]OUT_FinalEnergyCons!$B$4:$B$10000="var_ncap")*1,  (ISNUMBER(SEARCH("ITOT-SWHWOD*BR",[1]OUT_FinalEnergyCons!$A$4:$A$10000)))*1,[1]OUT_FinalEnergyCons!F$4:F$10000)</f>
        <v>2.0517295979232799E-4</v>
      </c>
      <c r="I2286" s="1" cm="1">
        <f t="array" ref="I2286">SUMPRODUCT(([1]OUT_FinalEnergyCons!$B$4:$B$10000="var_ncap")*1,  (ISNUMBER(SEARCH("ITOT-SWHWOD*BR",[1]OUT_FinalEnergyCons!$A$4:$A$10000)))*1,[1]OUT_FinalEnergyCons!G$4:G$10000)</f>
        <v>3.3921648585505303E-2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0.26795790314422302</v>
      </c>
      <c r="K2286" s="1" cm="1">
        <f t="array" ref="K2286">SUMPRODUCT(([1]OUT_FinalEnergyCons!$B$4:$B$10000="var_ncap")*1,  (ISNUMBER(SEARCH("ITOT-SWHWOD*BR",[1]OUT_FinalEnergyCons!$A$4:$A$10000)))*1,[1]OUT_FinalEnergyCons!I$4:I$10000)</f>
        <v>0.109397981393743</v>
      </c>
      <c r="L2286" s="1" cm="1">
        <f t="array" ref="L2286">SUMPRODUCT(([1]OUT_FinalEnergyCons!$B$4:$B$10000="var_ncap")*1,  (ISNUMBER(SEARCH("ITOT-SWHWOD*BR",[1]OUT_FinalEnergyCons!$A$4:$A$10000)))*1,[1]OUT_FinalEnergyCons!J$4:J$10000)</f>
        <v>2.08785778881743E-4</v>
      </c>
      <c r="M2286" s="1" cm="1">
        <f t="array" ref="M2286">SUMPRODUCT(([1]OUT_FinalEnergyCons!$B$4:$B$10000="var_ncap")*1,  (ISNUMBER(SEARCH("ITOT-SWHWOD*BR",[1]OUT_FinalEnergyCons!$A$4:$A$10000)))*1,[1]OUT_FinalEnergyCons!K$4:K$10000)</f>
        <v>0.25736332366126802</v>
      </c>
      <c r="N2286" s="1" cm="1">
        <f t="array" ref="N2286">SUMPRODUCT(([1]OUT_FinalEnergyCons!$B$4:$B$10000="var_ncap")*1,  (ISNUMBER(SEARCH("ITOT-SWHWOD*BR",[1]OUT_FinalEnergyCons!$A$4:$A$10000)))*1,[1]OUT_FinalEnergyCons!L$4:L$10000)</f>
        <v>4.9848414908850003E-2</v>
      </c>
      <c r="O2286" s="1" cm="1">
        <f t="array" ref="O2286">SUMPRODUCT(([1]OUT_FinalEnergyCons!$B$4:$B$10000="var_ncap")*1,  (ISNUMBER(SEARCH("ITOT-SWHWOD*BR",[1]OUT_FinalEnergyCons!$A$4:$A$10000)))*1,[1]OUT_FinalEnergyCons!M$4:M$10000)</f>
        <v>0.134788884584255</v>
      </c>
      <c r="P2286" s="1" cm="1">
        <f t="array" ref="P2286">SUMPRODUCT(([1]OUT_FinalEnergyCons!$B$4:$B$10000="var_ncap")*1,  (ISNUMBER(SEARCH("ITOT-SWHWOD*BR",[1]OUT_FinalEnergyCons!$A$4:$A$10000)))*1,[1]OUT_FinalEnergyCons!N$4:N$10000)</f>
        <v>0.10939672889173301</v>
      </c>
      <c r="Q2286" s="1" cm="1">
        <f t="array" ref="Q2286">SUMPRODUCT(([1]OUT_FinalEnergyCons!$B$4:$B$10000="var_ncap")*1,  (ISNUMBER(SEARCH("ITOT-SWHWOD*BR",[1]OUT_FinalEnergyCons!$A$4:$A$10000)))*1,[1]OUT_FinalEnergyCons!O$4:O$10000)</f>
        <v>8.0614803964237397E-2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8.3895385116246803E-3</v>
      </c>
      <c r="H2287" s="1">
        <f t="shared" si="2299"/>
        <v>2.6671727166004502E-4</v>
      </c>
      <c r="I2287" s="1">
        <f t="shared" si="2299"/>
        <v>3.54144104168255E-3</v>
      </c>
      <c r="J2287" s="1">
        <f t="shared" si="2299"/>
        <v>2.75986865047981E-2</v>
      </c>
      <c r="K2287" s="1">
        <f t="shared" si="2299"/>
        <v>1.2207627087184999E-2</v>
      </c>
      <c r="L2287" s="1">
        <f t="shared" si="2299"/>
        <v>5.0584561038714603E-3</v>
      </c>
      <c r="M2287" s="1">
        <f t="shared" si="2299"/>
        <v>2.7226207459377798E-2</v>
      </c>
      <c r="N2287" s="1">
        <f t="shared" si="2299"/>
        <v>1.09160703261112E-2</v>
      </c>
      <c r="O2287" s="1">
        <f t="shared" si="2299"/>
        <v>4.0375018734363803E-3</v>
      </c>
      <c r="P2287" s="1">
        <f>P2288</f>
        <v>2.5697988044666598E-2</v>
      </c>
      <c r="Q2287" s="1">
        <f>Q2288</f>
        <v>6.6423208030528301E-3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8.3895385116246803E-3</v>
      </c>
      <c r="H2288" s="1" cm="1">
        <f t="array" ref="H2288">SUMPRODUCT(([1]OUT_FinalEnergyCons!$B$4:$B$10000="var_ncap")*1,  (ISNUMBER(SEARCH("ITOT-SWHPLT*BR",[1]OUT_FinalEnergyCons!$A$4:$A$10000)))*1,[1]OUT_FinalEnergyCons!F$4:F$10000)</f>
        <v>2.6671727166004502E-4</v>
      </c>
      <c r="I2288" s="1" cm="1">
        <f t="array" ref="I2288">SUMPRODUCT(([1]OUT_FinalEnergyCons!$B$4:$B$10000="var_ncap")*1,  (ISNUMBER(SEARCH("ITOT-SWHPLT*BR",[1]OUT_FinalEnergyCons!$A$4:$A$10000)))*1,[1]OUT_FinalEnergyCons!G$4:G$10000)</f>
        <v>3.54144104168255E-3</v>
      </c>
      <c r="J2288" s="1" cm="1">
        <f t="array" ref="J2288">SUMPRODUCT(([1]OUT_FinalEnergyCons!$B$4:$B$10000="var_ncap")*1,  (ISNUMBER(SEARCH("ITOT-SWHPLT*BR",[1]OUT_FinalEnergyCons!$A$4:$A$10000)))*1,[1]OUT_FinalEnergyCons!H$4:H$10000)</f>
        <v>2.75986865047981E-2</v>
      </c>
      <c r="K2288" s="1" cm="1">
        <f t="array" ref="K2288">SUMPRODUCT(([1]OUT_FinalEnergyCons!$B$4:$B$10000="var_ncap")*1,  (ISNUMBER(SEARCH("ITOT-SWHPLT*BR",[1]OUT_FinalEnergyCons!$A$4:$A$10000)))*1,[1]OUT_FinalEnergyCons!I$4:I$10000)</f>
        <v>1.2207627087184999E-2</v>
      </c>
      <c r="L2288" s="1" cm="1">
        <f t="array" ref="L2288">SUMPRODUCT(([1]OUT_FinalEnergyCons!$B$4:$B$10000="var_ncap")*1,  (ISNUMBER(SEARCH("ITOT-SWHPLT*BR",[1]OUT_FinalEnergyCons!$A$4:$A$10000)))*1,[1]OUT_FinalEnergyCons!J$4:J$10000)</f>
        <v>5.0584561038714603E-3</v>
      </c>
      <c r="M2288" s="1" cm="1">
        <f t="array" ref="M2288">SUMPRODUCT(([1]OUT_FinalEnergyCons!$B$4:$B$10000="var_ncap")*1,  (ISNUMBER(SEARCH("ITOT-SWHPLT*BR",[1]OUT_FinalEnergyCons!$A$4:$A$10000)))*1,[1]OUT_FinalEnergyCons!K$4:K$10000)</f>
        <v>2.7226207459377798E-2</v>
      </c>
      <c r="N2288" s="1" cm="1">
        <f t="array" ref="N2288">SUMPRODUCT(([1]OUT_FinalEnergyCons!$B$4:$B$10000="var_ncap")*1,  (ISNUMBER(SEARCH("ITOT-SWHPLT*BR",[1]OUT_FinalEnergyCons!$A$4:$A$10000)))*1,[1]OUT_FinalEnergyCons!L$4:L$10000)</f>
        <v>1.09160703261112E-2</v>
      </c>
      <c r="O2288" s="1" cm="1">
        <f t="array" ref="O2288">SUMPRODUCT(([1]OUT_FinalEnergyCons!$B$4:$B$10000="var_ncap")*1,  (ISNUMBER(SEARCH("ITOT-SWHPLT*BR",[1]OUT_FinalEnergyCons!$A$4:$A$10000)))*1,[1]OUT_FinalEnergyCons!M$4:M$10000)</f>
        <v>4.0375018734363803E-3</v>
      </c>
      <c r="P2288" s="1" cm="1">
        <f t="array" ref="P2288">SUMPRODUCT(([1]OUT_FinalEnergyCons!$B$4:$B$10000="var_ncap")*1,  (ISNUMBER(SEARCH("ITOT-SWHPLT*BR",[1]OUT_FinalEnergyCons!$A$4:$A$10000)))*1,[1]OUT_FinalEnergyCons!N$4:N$10000)</f>
        <v>2.5697988044666598E-2</v>
      </c>
      <c r="Q2288" s="1" cm="1">
        <f t="array" ref="Q2288">SUMPRODUCT(([1]OUT_FinalEnergyCons!$B$4:$B$10000="var_ncap")*1,  (ISNUMBER(SEARCH("ITOT-SWHPLT*BR",[1]OUT_FinalEnergyCons!$A$4:$A$10000)))*1,[1]OUT_FinalEnergyCons!O$4:O$10000)</f>
        <v>6.6423208030528301E-3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7.8048759804550503E-5</v>
      </c>
      <c r="H2289" s="1">
        <f t="shared" si="2300"/>
        <v>7.8915269301014105E-5</v>
      </c>
      <c r="I2289" s="1">
        <f t="shared" si="2300"/>
        <v>8.7159159429545205E-5</v>
      </c>
      <c r="J2289" s="1">
        <f t="shared" si="2300"/>
        <v>0.15493606578034599</v>
      </c>
      <c r="K2289" s="1">
        <f t="shared" si="2300"/>
        <v>4.0221762435757098E-2</v>
      </c>
      <c r="L2289" s="1">
        <f t="shared" si="2300"/>
        <v>3.9799421080618001E-4</v>
      </c>
      <c r="M2289" s="1">
        <f t="shared" si="2300"/>
        <v>4.15469291570259E-4</v>
      </c>
      <c r="N2289" s="1">
        <f t="shared" si="2300"/>
        <v>1.23878456418132E-4</v>
      </c>
      <c r="O2289" s="1">
        <f t="shared" si="2300"/>
        <v>2.4348478832927E-4</v>
      </c>
      <c r="P2289" s="1">
        <f>P2290</f>
        <v>5.49622764688415E-5</v>
      </c>
      <c r="Q2289" s="1">
        <f>Q2290</f>
        <v>4.0428581680116197E-5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7.8048759804550503E-5</v>
      </c>
      <c r="H2290" s="1" cm="1">
        <f t="array" ref="H2290">SUMPRODUCT(([1]OUT_FinalEnergyCons!$B$4:$B$10000="var_ncap")*1,  (ISNUMBER(SEARCH("ITOT-SWHWST*BR",[1]OUT_FinalEnergyCons!$A$4:$A$10000)))*1,[1]OUT_FinalEnergyCons!F$4:F$10000)</f>
        <v>7.8915269301014105E-5</v>
      </c>
      <c r="I2290" s="1" cm="1">
        <f t="array" ref="I2290">SUMPRODUCT(([1]OUT_FinalEnergyCons!$B$4:$B$10000="var_ncap")*1,  (ISNUMBER(SEARCH("ITOT-SWHWST*BR",[1]OUT_FinalEnergyCons!$A$4:$A$10000)))*1,[1]OUT_FinalEnergyCons!G$4:G$10000)</f>
        <v>8.7159159429545205E-5</v>
      </c>
      <c r="J2290" s="1" cm="1">
        <f t="array" ref="J2290">SUMPRODUCT(([1]OUT_FinalEnergyCons!$B$4:$B$10000="var_ncap")*1,  (ISNUMBER(SEARCH("ITOT-SWHWST*BR",[1]OUT_FinalEnergyCons!$A$4:$A$10000)))*1,[1]OUT_FinalEnergyCons!H$4:H$10000)</f>
        <v>0.15493606578034599</v>
      </c>
      <c r="K2290" s="1" cm="1">
        <f t="array" ref="K2290">SUMPRODUCT(([1]OUT_FinalEnergyCons!$B$4:$B$10000="var_ncap")*1,  (ISNUMBER(SEARCH("ITOT-SWHWST*BR",[1]OUT_FinalEnergyCons!$A$4:$A$10000)))*1,[1]OUT_FinalEnergyCons!I$4:I$10000)</f>
        <v>4.0221762435757098E-2</v>
      </c>
      <c r="L2290" s="1" cm="1">
        <f t="array" ref="L2290">SUMPRODUCT(([1]OUT_FinalEnergyCons!$B$4:$B$10000="var_ncap")*1,  (ISNUMBER(SEARCH("ITOT-SWHWST*BR",[1]OUT_FinalEnergyCons!$A$4:$A$10000)))*1,[1]OUT_FinalEnergyCons!J$4:J$10000)</f>
        <v>3.9799421080618001E-4</v>
      </c>
      <c r="M2290" s="1" cm="1">
        <f t="array" ref="M2290">SUMPRODUCT(([1]OUT_FinalEnergyCons!$B$4:$B$10000="var_ncap")*1,  (ISNUMBER(SEARCH("ITOT-SWHWST*BR",[1]OUT_FinalEnergyCons!$A$4:$A$10000)))*1,[1]OUT_FinalEnergyCons!K$4:K$10000)</f>
        <v>4.15469291570259E-4</v>
      </c>
      <c r="N2290" s="1" cm="1">
        <f t="array" ref="N2290">SUMPRODUCT(([1]OUT_FinalEnergyCons!$B$4:$B$10000="var_ncap")*1,  (ISNUMBER(SEARCH("ITOT-SWHWST*BR",[1]OUT_FinalEnergyCons!$A$4:$A$10000)))*1,[1]OUT_FinalEnergyCons!L$4:L$10000)</f>
        <v>1.23878456418132E-4</v>
      </c>
      <c r="O2290" s="1" cm="1">
        <f t="array" ref="O2290">SUMPRODUCT(([1]OUT_FinalEnergyCons!$B$4:$B$10000="var_ncap")*1,  (ISNUMBER(SEARCH("ITOT-SWHWST*BR",[1]OUT_FinalEnergyCons!$A$4:$A$10000)))*1,[1]OUT_FinalEnergyCons!M$4:M$10000)</f>
        <v>2.4348478832927E-4</v>
      </c>
      <c r="P2290" s="1" cm="1">
        <f t="array" ref="P2290">SUMPRODUCT(([1]OUT_FinalEnergyCons!$B$4:$B$10000="var_ncap")*1,  (ISNUMBER(SEARCH("ITOT-SWHWST*BR",[1]OUT_FinalEnergyCons!$A$4:$A$10000)))*1,[1]OUT_FinalEnergyCons!N$4:N$10000)</f>
        <v>5.49622764688415E-5</v>
      </c>
      <c r="Q2290" s="1" cm="1">
        <f t="array" ref="Q2290">SUMPRODUCT(([1]OUT_FinalEnergyCons!$B$4:$B$10000="var_ncap")*1,  (ISNUMBER(SEARCH("ITOT-SWHWST*BR",[1]OUT_FinalEnergyCons!$A$4:$A$10000)))*1,[1]OUT_FinalEnergyCons!O$4:O$10000)</f>
        <v>4.0428581680116197E-5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2.7955926548258099E-3</v>
      </c>
      <c r="H2291" s="1">
        <f t="shared" si="2301"/>
        <v>3.2527003096890401E-6</v>
      </c>
      <c r="I2291" s="1">
        <f t="shared" si="2301"/>
        <v>4.2417294181242201E-6</v>
      </c>
      <c r="J2291" s="1">
        <f t="shared" si="2301"/>
        <v>8.64048181599863E-3</v>
      </c>
      <c r="K2291" s="1">
        <f t="shared" si="2301"/>
        <v>4.4330084903720802E-3</v>
      </c>
      <c r="L2291" s="1">
        <f t="shared" si="2301"/>
        <v>3.9262964951989698E-4</v>
      </c>
      <c r="M2291" s="1">
        <f t="shared" si="2301"/>
        <v>8.6496195545786303E-3</v>
      </c>
      <c r="N2291" s="1">
        <f t="shared" si="2301"/>
        <v>3.8054628581630002E-3</v>
      </c>
      <c r="O2291" s="1">
        <f t="shared" si="2301"/>
        <v>1.0253448836592099E-3</v>
      </c>
      <c r="P2291" s="1">
        <f>P2292</f>
        <v>8.3293254700191298E-3</v>
      </c>
      <c r="Q2291" s="1">
        <f>Q2292</f>
        <v>4.1582125324437797E-3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2.7955926548258099E-3</v>
      </c>
      <c r="H2292" s="1" cm="1">
        <f t="array" ref="H2292">SUMPRODUCT(([1]OUT_FinalEnergyCons!$B$4:$B$10000="var_ncap")*1, (ISNUMBER(SEARCH("ITOT-SWHSOLBR",[1]OUT_FinalEnergyCons!$A$4:$A$10000)))*1,[1]OUT_FinalEnergyCons!F$4:F$10000)</f>
        <v>3.2527003096890401E-6</v>
      </c>
      <c r="I2292" s="1" cm="1">
        <f t="array" ref="I2292">SUMPRODUCT(([1]OUT_FinalEnergyCons!$B$4:$B$10000="var_ncap")*1, (ISNUMBER(SEARCH("ITOT-SWHSOLBR",[1]OUT_FinalEnergyCons!$A$4:$A$10000)))*1,[1]OUT_FinalEnergyCons!G$4:G$10000)</f>
        <v>4.2417294181242201E-6</v>
      </c>
      <c r="J2292" s="1" cm="1">
        <f t="array" ref="J2292">SUMPRODUCT(([1]OUT_FinalEnergyCons!$B$4:$B$10000="var_ncap")*1, (ISNUMBER(SEARCH("ITOT-SWHSOLBR",[1]OUT_FinalEnergyCons!$A$4:$A$10000)))*1,[1]OUT_FinalEnergyCons!H$4:H$10000)</f>
        <v>8.64048181599863E-3</v>
      </c>
      <c r="K2292" s="1" cm="1">
        <f t="array" ref="K2292">SUMPRODUCT(([1]OUT_FinalEnergyCons!$B$4:$B$10000="var_ncap")*1, (ISNUMBER(SEARCH("ITOT-SWHSOLBR",[1]OUT_FinalEnergyCons!$A$4:$A$10000)))*1,[1]OUT_FinalEnergyCons!I$4:I$10000)</f>
        <v>4.4330084903720802E-3</v>
      </c>
      <c r="L2292" s="1" cm="1">
        <f t="array" ref="L2292">SUMPRODUCT(([1]OUT_FinalEnergyCons!$B$4:$B$10000="var_ncap")*1, (ISNUMBER(SEARCH("ITOT-SWHSOLBR",[1]OUT_FinalEnergyCons!$A$4:$A$10000)))*1,[1]OUT_FinalEnergyCons!J$4:J$10000)</f>
        <v>3.9262964951989698E-4</v>
      </c>
      <c r="M2292" s="1" cm="1">
        <f t="array" ref="M2292">SUMPRODUCT(([1]OUT_FinalEnergyCons!$B$4:$B$10000="var_ncap")*1, (ISNUMBER(SEARCH("ITOT-SWHSOLBR",[1]OUT_FinalEnergyCons!$A$4:$A$10000)))*1,[1]OUT_FinalEnergyCons!K$4:K$10000)</f>
        <v>8.6496195545786303E-3</v>
      </c>
      <c r="N2292" s="1" cm="1">
        <f t="array" ref="N2292">SUMPRODUCT(([1]OUT_FinalEnergyCons!$B$4:$B$10000="var_ncap")*1, (ISNUMBER(SEARCH("ITOT-SWHSOLBR",[1]OUT_FinalEnergyCons!$A$4:$A$10000)))*1,[1]OUT_FinalEnergyCons!L$4:L$10000)</f>
        <v>3.8054628581630002E-3</v>
      </c>
      <c r="O2292" s="1" cm="1">
        <f t="array" ref="O2292">SUMPRODUCT(([1]OUT_FinalEnergyCons!$B$4:$B$10000="var_ncap")*1, (ISNUMBER(SEARCH("ITOT-SWHSOLBR",[1]OUT_FinalEnergyCons!$A$4:$A$10000)))*1,[1]OUT_FinalEnergyCons!M$4:M$10000)</f>
        <v>1.0253448836592099E-3</v>
      </c>
      <c r="P2292" s="1" cm="1">
        <f t="array" ref="P2292">SUMPRODUCT(([1]OUT_FinalEnergyCons!$B$4:$B$10000="var_ncap")*1, (ISNUMBER(SEARCH("ITOT-SWHSOLBR",[1]OUT_FinalEnergyCons!$A$4:$A$10000)))*1,[1]OUT_FinalEnergyCons!N$4:N$10000)</f>
        <v>8.3293254700191298E-3</v>
      </c>
      <c r="Q2292" s="1" cm="1">
        <f t="array" ref="Q2292">SUMPRODUCT(([1]OUT_FinalEnergyCons!$B$4:$B$10000="var_ncap")*1, (ISNUMBER(SEARCH("ITOT-SWHSOLBR",[1]OUT_FinalEnergyCons!$A$4:$A$10000)))*1,[1]OUT_FinalEnergyCons!O$4:O$10000)</f>
        <v>4.1582125324437797E-3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0</v>
      </c>
      <c r="J2293" s="1">
        <f t="shared" si="2302"/>
        <v>0.57229928707520605</v>
      </c>
      <c r="K2293" s="1">
        <f t="shared" si="2302"/>
        <v>1.5565348258967E-3</v>
      </c>
      <c r="L2293" s="1">
        <f t="shared" si="2302"/>
        <v>5.1877320719359305E-4</v>
      </c>
      <c r="M2293" s="1">
        <f t="shared" si="2302"/>
        <v>0.54948743364108099</v>
      </c>
      <c r="N2293" s="1">
        <f t="shared" si="2302"/>
        <v>0.17057557726443801</v>
      </c>
      <c r="O2293" s="1">
        <f t="shared" si="2302"/>
        <v>8.2710324056075701E-2</v>
      </c>
      <c r="P2293" s="1">
        <f>P2294</f>
        <v>0.48274573410840999</v>
      </c>
      <c r="Q2293" s="1">
        <f>Q2294</f>
        <v>0.21657005813875599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SUMPRODUCT(([1]OUT_FinalEnergyCons!$B$4:$B$10000="var_ncap")*1, (ISNUMBER(SEARCH("ITOT-SWHH2BR",[1]OUT_FinalEnergyCons!$A$4:$A$10000)))*1,[1]OUT_FinalEnergyCons!H$4:H$10000)</f>
        <v>0.57229928707520605</v>
      </c>
      <c r="K2294" s="1" cm="1">
        <f t="array" ref="K2294">SUMPRODUCT(([1]OUT_FinalEnergyCons!$B$4:$B$10000="var_ncap")*1, (ISNUMBER(SEARCH("ITOT-SWHH2BR",[1]OUT_FinalEnergyCons!$A$4:$A$10000)))*1,[1]OUT_FinalEnergyCons!I$4:I$10000)</f>
        <v>1.5565348258967E-3</v>
      </c>
      <c r="L2294" s="1" cm="1">
        <f t="array" ref="L2294">SUMPRODUCT(([1]OUT_FinalEnergyCons!$B$4:$B$10000="var_ncap")*1, (ISNUMBER(SEARCH("ITOT-SWHH2BR",[1]OUT_FinalEnergyCons!$A$4:$A$10000)))*1,[1]OUT_FinalEnergyCons!J$4:J$10000)</f>
        <v>5.1877320719359305E-4</v>
      </c>
      <c r="M2294" s="1" cm="1">
        <f t="array" ref="M2294">SUMPRODUCT(([1]OUT_FinalEnergyCons!$B$4:$B$10000="var_ncap")*1, (ISNUMBER(SEARCH("ITOT-SWHH2BR",[1]OUT_FinalEnergyCons!$A$4:$A$10000)))*1,[1]OUT_FinalEnergyCons!K$4:K$10000)</f>
        <v>0.54948743364108099</v>
      </c>
      <c r="N2294" s="1" cm="1">
        <f t="array" ref="N2294">SUMPRODUCT(([1]OUT_FinalEnergyCons!$B$4:$B$10000="var_ncap")*1, (ISNUMBER(SEARCH("ITOT-SWHH2BR",[1]OUT_FinalEnergyCons!$A$4:$A$10000)))*1,[1]OUT_FinalEnergyCons!L$4:L$10000)</f>
        <v>0.17057557726443801</v>
      </c>
      <c r="O2294" s="1" cm="1">
        <f t="array" ref="O2294">SUMPRODUCT(([1]OUT_FinalEnergyCons!$B$4:$B$10000="var_ncap")*1, (ISNUMBER(SEARCH("ITOT-SWHH2BR",[1]OUT_FinalEnergyCons!$A$4:$A$10000)))*1,[1]OUT_FinalEnergyCons!M$4:M$10000)</f>
        <v>8.2710324056075701E-2</v>
      </c>
      <c r="P2294" s="1" cm="1">
        <f t="array" ref="P2294">SUMPRODUCT(([1]OUT_FinalEnergyCons!$B$4:$B$10000="var_ncap")*1, (ISNUMBER(SEARCH("ITOT-SWHH2BR",[1]OUT_FinalEnergyCons!$A$4:$A$10000)))*1,[1]OUT_FinalEnergyCons!N$4:N$10000)</f>
        <v>0.48274573410840999</v>
      </c>
      <c r="Q2294" s="1" cm="1">
        <f t="array" ref="Q2294">SUMPRODUCT(([1]OUT_FinalEnergyCons!$B$4:$B$10000="var_ncap")*1, (ISNUMBER(SEARCH("ITOT-SWHH2BR",[1]OUT_FinalEnergyCons!$A$4:$A$10000)))*1,[1]OUT_FinalEnergyCons!O$4:O$10000)</f>
        <v>0.21657005813875599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1.6237626275570288E-4</v>
      </c>
      <c r="G2295" s="17">
        <f t="shared" si="2303"/>
        <v>3.2791785152000992E-2</v>
      </c>
      <c r="H2295" s="17">
        <f t="shared" si="2303"/>
        <v>0.15140684522826586</v>
      </c>
      <c r="I2295" s="17">
        <f t="shared" si="2303"/>
        <v>4.8274075768406907E-2</v>
      </c>
      <c r="J2295" s="17">
        <f t="shared" si="2303"/>
        <v>2.6252158466996032</v>
      </c>
      <c r="K2295" s="17">
        <f t="shared" si="2303"/>
        <v>1.9714974753772567</v>
      </c>
      <c r="L2295" s="17">
        <f t="shared" ref="L2295:O2295" si="2304">SUM(L2296,L2299,L2301,L2305,L2307,L2309,L2311)</f>
        <v>0.84964657579816383</v>
      </c>
      <c r="M2295" s="17">
        <f t="shared" si="2304"/>
        <v>2.6007322869971685</v>
      </c>
      <c r="N2295" s="17">
        <f t="shared" si="2304"/>
        <v>1.916323098887424</v>
      </c>
      <c r="O2295" s="17">
        <f t="shared" si="2304"/>
        <v>1.1344386209082107</v>
      </c>
      <c r="P2295" s="17">
        <f>SUM(P2296,P2299,P2301,P2305,P2307,P2309,P2311)</f>
        <v>2.7473907357643479</v>
      </c>
      <c r="Q2295" s="17">
        <f>SUM(Q2296,Q2299,Q2301,Q2305,Q2307,Q2309,Q2311)</f>
        <v>1.7168797636013138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1.7901022206910054E-5</v>
      </c>
      <c r="G2296" s="1">
        <f t="shared" si="2307"/>
        <v>1.5456955135300789E-5</v>
      </c>
      <c r="H2296" s="1">
        <f t="shared" si="2307"/>
        <v>0.15056554909671985</v>
      </c>
      <c r="I2296" s="1">
        <f t="shared" si="2307"/>
        <v>1.6386942140833194E-2</v>
      </c>
      <c r="J2296" s="1">
        <f t="shared" si="2307"/>
        <v>0.31430311897779373</v>
      </c>
      <c r="K2296" s="1">
        <f t="shared" si="2307"/>
        <v>0.250083390524028</v>
      </c>
      <c r="L2296" s="1">
        <f t="shared" ref="L2296:O2296" si="2308">SUM(L2297:L2298)</f>
        <v>3.2015005275509975E-2</v>
      </c>
      <c r="M2296" s="1">
        <f t="shared" si="2308"/>
        <v>1.0039405411159814</v>
      </c>
      <c r="N2296" s="1">
        <f t="shared" si="2308"/>
        <v>0.34298378270233598</v>
      </c>
      <c r="O2296" s="1">
        <f t="shared" si="2308"/>
        <v>0.15492248014561341</v>
      </c>
      <c r="P2296" s="1">
        <f>SUM(P2297:P2298)</f>
        <v>1.0241307506642883</v>
      </c>
      <c r="Q2296" s="1">
        <f>SUM(Q2297:Q2298)</f>
        <v>0.63232262702956998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1.69754905087205E-5</v>
      </c>
      <c r="G2297" s="1" cm="1">
        <f t="array" ref="G2297">SUMPRODUCT(([1]OUT_FinalEnergyCons!$B$4:$B$10000="var_ncap")*1, (ISNUMBER(SEARCH("SCOM-SHELCBR",[1]OUT_FinalEnergyCons!$A$4:$A$10000)))*1,[1]OUT_FinalEnergyCons!E$4:E$10000)</f>
        <v>1.0465408789503599E-5</v>
      </c>
      <c r="H2297" s="1" cm="1">
        <f t="array" ref="H2297">SUMPRODUCT(([1]OUT_FinalEnergyCons!$B$4:$B$10000="var_ncap")*1, (ISNUMBER(SEARCH("SCOM-SHELCBR",[1]OUT_FinalEnergyCons!$A$4:$A$10000)))*1,[1]OUT_FinalEnergyCons!F$4:F$10000)</f>
        <v>0.150558020153337</v>
      </c>
      <c r="I2297" s="1" cm="1">
        <f t="array" ref="I2297">SUMPRODUCT(([1]OUT_FinalEnergyCons!$B$4:$B$10000="var_ncap")*1, (ISNUMBER(SEARCH("SCOM-SHELCBR",[1]OUT_FinalEnergyCons!$A$4:$A$10000)))*1,[1]OUT_FinalEnergyCons!G$4:G$10000)</f>
        <v>1.6372824353428201E-2</v>
      </c>
      <c r="J2297" s="1" cm="1">
        <f t="array" ref="J2297">SUMPRODUCT(([1]OUT_FinalEnergyCons!$B$4:$B$10000="var_ncap")*1, (ISNUMBER(SEARCH("SCOM-SHELCBR",[1]OUT_FinalEnergyCons!$A$4:$A$10000)))*1,[1]OUT_FinalEnergyCons!H$4:H$10000)</f>
        <v>1.8377045618871401E-4</v>
      </c>
      <c r="K2297" s="1" cm="1">
        <f t="array" ref="K2297">SUMPRODUCT(([1]OUT_FinalEnergyCons!$B$4:$B$10000="var_ncap")*1, (ISNUMBER(SEARCH("SCOM-SHELCBR",[1]OUT_FinalEnergyCons!$A$4:$A$10000)))*1,[1]OUT_FinalEnergyCons!I$4:I$10000)</f>
        <v>0.10839071751519901</v>
      </c>
      <c r="L2297" s="1" cm="1">
        <f t="array" ref="L2297">SUMPRODUCT(([1]OUT_FinalEnergyCons!$B$4:$B$10000="var_ncap")*1, (ISNUMBER(SEARCH("SCOM-SHELCBR",[1]OUT_FinalEnergyCons!$A$4:$A$10000)))*1,[1]OUT_FinalEnergyCons!J$4:J$10000)</f>
        <v>8.3222153554075905E-5</v>
      </c>
      <c r="M2297" s="1" cm="1">
        <f t="array" ref="M2297">SUMPRODUCT(([1]OUT_FinalEnergyCons!$B$4:$B$10000="var_ncap")*1, (ISNUMBER(SEARCH("SCOM-SHELCBR",[1]OUT_FinalEnergyCons!$A$4:$A$10000)))*1,[1]OUT_FinalEnergyCons!K$4:K$10000)</f>
        <v>2.00439492581513E-4</v>
      </c>
      <c r="N2297" s="1" cm="1">
        <f t="array" ref="N2297">SUMPRODUCT(([1]OUT_FinalEnergyCons!$B$4:$B$10000="var_ncap")*1, (ISNUMBER(SEARCH("SCOM-SHELCBR",[1]OUT_FinalEnergyCons!$A$4:$A$10000)))*1,[1]OUT_FinalEnergyCons!L$4:L$10000)</f>
        <v>0.119320670412446</v>
      </c>
      <c r="O2297" s="1" cm="1">
        <f t="array" ref="O2297">SUMPRODUCT(([1]OUT_FinalEnergyCons!$B$4:$B$10000="var_ncap")*1, (ISNUMBER(SEARCH("SCOM-SHELCBR",[1]OUT_FinalEnergyCons!$A$4:$A$10000)))*1,[1]OUT_FinalEnergyCons!M$4:M$10000)</f>
        <v>4.3337618530544401E-2</v>
      </c>
      <c r="P2297" s="1" cm="1">
        <f t="array" ref="P2297">SUMPRODUCT(([1]OUT_FinalEnergyCons!$B$4:$B$10000="var_ncap")*1, (ISNUMBER(SEARCH("SCOM-SHELCBR",[1]OUT_FinalEnergyCons!$A$4:$A$10000)))*1,[1]OUT_FinalEnergyCons!N$4:N$10000)</f>
        <v>4.1625716120839202E-4</v>
      </c>
      <c r="Q2297" s="1" cm="1">
        <f t="array" ref="Q2297">SUMPRODUCT(([1]OUT_FinalEnergyCons!$B$4:$B$10000="var_ncap")*1, (ISNUMBER(SEARCH("SCOM-SHELCBR",[1]OUT_FinalEnergyCons!$A$4:$A$10000)))*1,[1]OUT_FinalEnergyCons!O$4:O$10000)</f>
        <v>4.1988980966142002E-2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9.2553169818955504E-7</v>
      </c>
      <c r="G2298" s="1" cm="1">
        <f t="array" ref="G2298">SUMPRODUCT(([1]OUT_FinalEnergyCons!$B$4:$B$10000="var_ncap")*1, (ISNUMBER(SEARCH("SCOM-SHELCHP",[1]OUT_FinalEnergyCons!$A$4:$A$10000)))*1,[1]OUT_FinalEnergyCons!E$4:E$10000)</f>
        <v>4.9915463457971904E-6</v>
      </c>
      <c r="H2298" s="1" cm="1">
        <f t="array" ref="H2298">SUMPRODUCT(([1]OUT_FinalEnergyCons!$B$4:$B$10000="var_ncap")*1, (ISNUMBER(SEARCH("SCOM-SHELCHP",[1]OUT_FinalEnergyCons!$A$4:$A$10000)))*1,[1]OUT_FinalEnergyCons!F$4:F$10000)</f>
        <v>7.5289433828405498E-6</v>
      </c>
      <c r="I2298" s="1" cm="1">
        <f t="array" ref="I2298">SUMPRODUCT(([1]OUT_FinalEnergyCons!$B$4:$B$10000="var_ncap")*1, (ISNUMBER(SEARCH("SCOM-SHELCHP",[1]OUT_FinalEnergyCons!$A$4:$A$10000)))*1,[1]OUT_FinalEnergyCons!G$4:G$10000)</f>
        <v>1.41177874049919E-5</v>
      </c>
      <c r="J2298" s="1" cm="1">
        <f t="array" ref="J2298">SUMPRODUCT(([1]OUT_FinalEnergyCons!$B$4:$B$10000="var_ncap")*1, (ISNUMBER(SEARCH("SCOM-SHELCHP",[1]OUT_FinalEnergyCons!$A$4:$A$10000)))*1,[1]OUT_FinalEnergyCons!H$4:H$10000)</f>
        <v>0.314119348521605</v>
      </c>
      <c r="K2298" s="1" cm="1">
        <f t="array" ref="K2298">SUMPRODUCT(([1]OUT_FinalEnergyCons!$B$4:$B$10000="var_ncap")*1, (ISNUMBER(SEARCH("SCOM-SHELCHP",[1]OUT_FinalEnergyCons!$A$4:$A$10000)))*1,[1]OUT_FinalEnergyCons!I$4:I$10000)</f>
        <v>0.14169267300882901</v>
      </c>
      <c r="L2298" s="1" cm="1">
        <f t="array" ref="L2298">SUMPRODUCT(([1]OUT_FinalEnergyCons!$B$4:$B$10000="var_ncap")*1, (ISNUMBER(SEARCH("SCOM-SHELCHP",[1]OUT_FinalEnergyCons!$A$4:$A$10000)))*1,[1]OUT_FinalEnergyCons!J$4:J$10000)</f>
        <v>3.1931783121955902E-2</v>
      </c>
      <c r="M2298" s="1" cm="1">
        <f t="array" ref="M2298">SUMPRODUCT(([1]OUT_FinalEnergyCons!$B$4:$B$10000="var_ncap")*1, (ISNUMBER(SEARCH("SCOM-SHELCHP",[1]OUT_FinalEnergyCons!$A$4:$A$10000)))*1,[1]OUT_FinalEnergyCons!K$4:K$10000)</f>
        <v>1.0037401016234</v>
      </c>
      <c r="N2298" s="1" cm="1">
        <f t="array" ref="N2298">SUMPRODUCT(([1]OUT_FinalEnergyCons!$B$4:$B$10000="var_ncap")*1, (ISNUMBER(SEARCH("SCOM-SHELCHP",[1]OUT_FinalEnergyCons!$A$4:$A$10000)))*1,[1]OUT_FinalEnergyCons!L$4:L$10000)</f>
        <v>0.22366311228989</v>
      </c>
      <c r="O2298" s="1" cm="1">
        <f t="array" ref="O2298">SUMPRODUCT(([1]OUT_FinalEnergyCons!$B$4:$B$10000="var_ncap")*1, (ISNUMBER(SEARCH("SCOM-SHELCHP",[1]OUT_FinalEnergyCons!$A$4:$A$10000)))*1,[1]OUT_FinalEnergyCons!M$4:M$10000)</f>
        <v>0.111584861615069</v>
      </c>
      <c r="P2298" s="1" cm="1">
        <f t="array" ref="P2298">SUMPRODUCT(([1]OUT_FinalEnergyCons!$B$4:$B$10000="var_ncap")*1, (ISNUMBER(SEARCH("SCOM-SHELCHP",[1]OUT_FinalEnergyCons!$A$4:$A$10000)))*1,[1]OUT_FinalEnergyCons!N$4:N$10000)</f>
        <v>1.02371449350308</v>
      </c>
      <c r="Q2298" s="1" cm="1">
        <f t="array" ref="Q2298">SUMPRODUCT(([1]OUT_FinalEnergyCons!$B$4:$B$10000="var_ncap")*1, (ISNUMBER(SEARCH("SCOM-SHELCHP",[1]OUT_FinalEnergyCons!$A$4:$A$10000)))*1,[1]OUT_FinalEnergyCons!O$4:O$10000)</f>
        <v>0.59033364606342797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9.3290704839519997E-6</v>
      </c>
      <c r="G2299" s="1">
        <f t="shared" si="2309"/>
        <v>1.25723858089935E-5</v>
      </c>
      <c r="H2299" s="1">
        <f t="shared" si="2309"/>
        <v>1.17678538453405E-5</v>
      </c>
      <c r="I2299" s="1">
        <f t="shared" si="2309"/>
        <v>1.6209597640058099E-5</v>
      </c>
      <c r="J2299" s="1">
        <f t="shared" si="2309"/>
        <v>7.1862648701192106E-2</v>
      </c>
      <c r="K2299" s="1">
        <f t="shared" si="2309"/>
        <v>0.316834723401826</v>
      </c>
      <c r="L2299" s="1">
        <f t="shared" si="2309"/>
        <v>2.68878487939854E-5</v>
      </c>
      <c r="M2299" s="1">
        <f t="shared" si="2309"/>
        <v>3.6697349473549197E-2</v>
      </c>
      <c r="N2299" s="1">
        <f t="shared" si="2309"/>
        <v>7.8081418535099395E-2</v>
      </c>
      <c r="O2299" s="1">
        <f t="shared" si="2309"/>
        <v>1.7266915785508799E-4</v>
      </c>
      <c r="P2299" s="1">
        <f>P2300</f>
        <v>6.5744509742139495E-2</v>
      </c>
      <c r="Q2299" s="1">
        <f>Q2300</f>
        <v>4.2881386389413599E-2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9.3290704839519997E-6</v>
      </c>
      <c r="G2300" s="1" cm="1">
        <f t="array" ref="G2300">SUMPRODUCT(([1]OUT_FinalEnergyCons!$B$4:$B$10000="var_ncap")*1,(ISNUMBER(SEARCH("SCOM-SHLFOBR",[1]OUT_FinalEnergyCons!$A$4:$A$10000)))*1,[1]OUT_FinalEnergyCons!E$4:E$10000)</f>
        <v>1.25723858089935E-5</v>
      </c>
      <c r="H2300" s="1" cm="1">
        <f t="array" ref="H2300">SUMPRODUCT(([1]OUT_FinalEnergyCons!$B$4:$B$10000="var_ncap")*1,(ISNUMBER(SEARCH("SCOM-SHLFOBR",[1]OUT_FinalEnergyCons!$A$4:$A$10000)))*1,[1]OUT_FinalEnergyCons!F$4:F$10000)</f>
        <v>1.17678538453405E-5</v>
      </c>
      <c r="I2300" s="1" cm="1">
        <f t="array" ref="I2300">SUMPRODUCT(([1]OUT_FinalEnergyCons!$B$4:$B$10000="var_ncap")*1,(ISNUMBER(SEARCH("SCOM-SHLFOBR",[1]OUT_FinalEnergyCons!$A$4:$A$10000)))*1,[1]OUT_FinalEnergyCons!G$4:G$10000)</f>
        <v>1.6209597640058099E-5</v>
      </c>
      <c r="J2300" s="1" cm="1">
        <f t="array" ref="J2300">SUMPRODUCT(([1]OUT_FinalEnergyCons!$B$4:$B$10000="var_ncap")*1,(ISNUMBER(SEARCH("SCOM-SHLFOBR",[1]OUT_FinalEnergyCons!$A$4:$A$10000)))*1,[1]OUT_FinalEnergyCons!H$4:H$10000)</f>
        <v>7.1862648701192106E-2</v>
      </c>
      <c r="K2300" s="1" cm="1">
        <f t="array" ref="K2300">SUMPRODUCT(([1]OUT_FinalEnergyCons!$B$4:$B$10000="var_ncap")*1,(ISNUMBER(SEARCH("SCOM-SHLFOBR",[1]OUT_FinalEnergyCons!$A$4:$A$10000)))*1,[1]OUT_FinalEnergyCons!I$4:I$10000)</f>
        <v>0.316834723401826</v>
      </c>
      <c r="L2300" s="1" cm="1">
        <f t="array" ref="L2300">SUMPRODUCT(([1]OUT_FinalEnergyCons!$B$4:$B$10000="var_ncap")*1,(ISNUMBER(SEARCH("SCOM-SHLFOBR",[1]OUT_FinalEnergyCons!$A$4:$A$10000)))*1,[1]OUT_FinalEnergyCons!J$4:J$10000)</f>
        <v>2.68878487939854E-5</v>
      </c>
      <c r="M2300" s="1" cm="1">
        <f t="array" ref="M2300">SUMPRODUCT(([1]OUT_FinalEnergyCons!$B$4:$B$10000="var_ncap")*1,(ISNUMBER(SEARCH("SCOM-SHLFOBR",[1]OUT_FinalEnergyCons!$A$4:$A$10000)))*1,[1]OUT_FinalEnergyCons!K$4:K$10000)</f>
        <v>3.6697349473549197E-2</v>
      </c>
      <c r="N2300" s="1" cm="1">
        <f t="array" ref="N2300">SUMPRODUCT(([1]OUT_FinalEnergyCons!$B$4:$B$10000="var_ncap")*1,(ISNUMBER(SEARCH("SCOM-SHLFOBR",[1]OUT_FinalEnergyCons!$A$4:$A$10000)))*1,[1]OUT_FinalEnergyCons!L$4:L$10000)</f>
        <v>7.8081418535099395E-2</v>
      </c>
      <c r="O2300" s="1" cm="1">
        <f t="array" ref="O2300">SUMPRODUCT(([1]OUT_FinalEnergyCons!$B$4:$B$10000="var_ncap")*1,(ISNUMBER(SEARCH("SCOM-SHLFOBR",[1]OUT_FinalEnergyCons!$A$4:$A$10000)))*1,[1]OUT_FinalEnergyCons!M$4:M$10000)</f>
        <v>1.7266915785508799E-4</v>
      </c>
      <c r="P2300" s="1" cm="1">
        <f t="array" ref="P2300">SUMPRODUCT(([1]OUT_FinalEnergyCons!$B$4:$B$10000="var_ncap")*1,(ISNUMBER(SEARCH("SCOM-SHLFOBR",[1]OUT_FinalEnergyCons!$A$4:$A$10000)))*1,[1]OUT_FinalEnergyCons!N$4:N$10000)</f>
        <v>6.5744509742139495E-2</v>
      </c>
      <c r="Q2300" s="1" cm="1">
        <f t="array" ref="Q2300">SUMPRODUCT(([1]OUT_FinalEnergyCons!$B$4:$B$10000="var_ncap")*1,(ISNUMBER(SEARCH("SCOM-SHLFOBR",[1]OUT_FinalEnergyCons!$A$4:$A$10000)))*1,[1]OUT_FinalEnergyCons!O$4:O$10000)</f>
        <v>4.2881386389413599E-2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2.6638508589829307E-5</v>
      </c>
      <c r="G2301" s="1">
        <f t="shared" si="2311"/>
        <v>3.7226451678083934E-4</v>
      </c>
      <c r="H2301" s="1">
        <f t="shared" si="2311"/>
        <v>7.5671906808515567E-4</v>
      </c>
      <c r="I2301" s="1">
        <f t="shared" si="2311"/>
        <v>1.6164141730098049E-4</v>
      </c>
      <c r="J2301" s="1">
        <f t="shared" si="2311"/>
        <v>1.1340735879445329</v>
      </c>
      <c r="K2301" s="1">
        <f t="shared" si="2311"/>
        <v>0.81809698766956085</v>
      </c>
      <c r="L2301" s="1">
        <f t="shared" ref="L2301:O2301" si="2312">SUM(L2302:L2304)</f>
        <v>4.4631370838893146E-2</v>
      </c>
      <c r="M2301" s="1">
        <f t="shared" si="2312"/>
        <v>0.8547925893479813</v>
      </c>
      <c r="N2301" s="1">
        <f t="shared" si="2312"/>
        <v>0.86669368362485699</v>
      </c>
      <c r="O2301" s="1">
        <f t="shared" si="2312"/>
        <v>0.76764876483322098</v>
      </c>
      <c r="P2301" s="1">
        <f>SUM(P2302:P2304)</f>
        <v>0.89621075012734797</v>
      </c>
      <c r="Q2301" s="1">
        <f>SUM(Q2302:Q2304)</f>
        <v>0.49458071328114134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9.6080379737817807E-7</v>
      </c>
      <c r="G2302" s="1" cm="1">
        <f t="array" ref="G2302">SUMPRODUCT(([1]OUT_FinalEnergyCons!$B$4:$B$10000="var_ncap")*1, (ISNUMBER(SEARCH("SCOM-SHNGABR",[1]OUT_FinalEnergyCons!$A$4:$A$10000)))*1,[1]OUT_FinalEnergyCons!E$4:E$10000)</f>
        <v>1.3007821561940401E-5</v>
      </c>
      <c r="H2302" s="1" cm="1">
        <f t="array" ref="H2302">SUMPRODUCT(([1]OUT_FinalEnergyCons!$B$4:$B$10000="var_ncap")*1, (ISNUMBER(SEARCH("SCOM-SHNGABR",[1]OUT_FinalEnergyCons!$A$4:$A$10000)))*1,[1]OUT_FinalEnergyCons!F$4:F$10000)</f>
        <v>1.38902798551028E-5</v>
      </c>
      <c r="I2302" s="1" cm="1">
        <f t="array" ref="I2302">SUMPRODUCT(([1]OUT_FinalEnergyCons!$B$4:$B$10000="var_ncap")*1, (ISNUMBER(SEARCH("SCOM-SHNGABR",[1]OUT_FinalEnergyCons!$A$4:$A$10000)))*1,[1]OUT_FinalEnergyCons!G$4:G$10000)</f>
        <v>1.10986245947614E-4</v>
      </c>
      <c r="J2302" s="1" cm="1">
        <f t="array" ref="J2302">SUMPRODUCT(([1]OUT_FinalEnergyCons!$B$4:$B$10000="var_ncap")*1, (ISNUMBER(SEARCH("SCOM-SHNGABR",[1]OUT_FinalEnergyCons!$A$4:$A$10000)))*1,[1]OUT_FinalEnergyCons!H$4:H$10000)</f>
        <v>0.99020876381508904</v>
      </c>
      <c r="K2302" s="1" cm="1">
        <f t="array" ref="K2302">SUMPRODUCT(([1]OUT_FinalEnergyCons!$B$4:$B$10000="var_ncap")*1, (ISNUMBER(SEARCH("SCOM-SHNGABR",[1]OUT_FinalEnergyCons!$A$4:$A$10000)))*1,[1]OUT_FinalEnergyCons!I$4:I$10000)</f>
        <v>0.65293278179450598</v>
      </c>
      <c r="L2302" s="1" cm="1">
        <f t="array" ref="L2302">SUMPRODUCT(([1]OUT_FinalEnergyCons!$B$4:$B$10000="var_ncap")*1, (ISNUMBER(SEARCH("SCOM-SHNGABR",[1]OUT_FinalEnergyCons!$A$4:$A$10000)))*1,[1]OUT_FinalEnergyCons!J$4:J$10000)</f>
        <v>4.4501073743489598E-2</v>
      </c>
      <c r="M2302" s="1" cm="1">
        <f t="array" ref="M2302">SUMPRODUCT(([1]OUT_FinalEnergyCons!$B$4:$B$10000="var_ncap")*1, (ISNUMBER(SEARCH("SCOM-SHNGABR",[1]OUT_FinalEnergyCons!$A$4:$A$10000)))*1,[1]OUT_FinalEnergyCons!K$4:K$10000)</f>
        <v>0.73434220114764404</v>
      </c>
      <c r="N2302" s="1" cm="1">
        <f t="array" ref="N2302">SUMPRODUCT(([1]OUT_FinalEnergyCons!$B$4:$B$10000="var_ncap")*1, (ISNUMBER(SEARCH("SCOM-SHNGABR",[1]OUT_FinalEnergyCons!$A$4:$A$10000)))*1,[1]OUT_FinalEnergyCons!L$4:L$10000)</f>
        <v>0.74654526808149002</v>
      </c>
      <c r="O2302" s="1" cm="1">
        <f t="array" ref="O2302">SUMPRODUCT(([1]OUT_FinalEnergyCons!$B$4:$B$10000="var_ncap")*1, (ISNUMBER(SEARCH("SCOM-SHNGABR",[1]OUT_FinalEnergyCons!$A$4:$A$10000)))*1,[1]OUT_FinalEnergyCons!M$4:M$10000)</f>
        <v>0.66225493538584601</v>
      </c>
      <c r="P2302" s="1" cm="1">
        <f t="array" ref="P2302">SUMPRODUCT(([1]OUT_FinalEnergyCons!$B$4:$B$10000="var_ncap")*1, (ISNUMBER(SEARCH("SCOM-SHNGABR",[1]OUT_FinalEnergyCons!$A$4:$A$10000)))*1,[1]OUT_FinalEnergyCons!N$4:N$10000)</f>
        <v>0.736912182389584</v>
      </c>
      <c r="Q2302" s="1" cm="1">
        <f t="array" ref="Q2302">SUMPRODUCT(([1]OUT_FinalEnergyCons!$B$4:$B$10000="var_ncap")*1, (ISNUMBER(SEARCH("SCOM-SHNGABR",[1]OUT_FinalEnergyCons!$A$4:$A$10000)))*1,[1]OUT_FinalEnergyCons!O$4:O$10000)</f>
        <v>0.39379170039790901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5.47199457203593E-6</v>
      </c>
      <c r="G2303" s="1" cm="1">
        <f t="array" ref="G2303">SUMPRODUCT(([1]OUT_FinalEnergyCons!$B$4:$B$10000="var_ncap")*1, (ISNUMBER(SEARCH("SCOM-SHngahp",[1]OUT_FinalEnergyCons!$A$4:$A$10000)))*1,[1]OUT_FinalEnergyCons!E$4:E$10000)</f>
        <v>2.7561161773266199E-4</v>
      </c>
      <c r="H2303" s="1" cm="1">
        <f t="array" ref="H2303">SUMPRODUCT(([1]OUT_FinalEnergyCons!$B$4:$B$10000="var_ncap")*1, (ISNUMBER(SEARCH("SCOM-SHngahp",[1]OUT_FinalEnergyCons!$A$4:$A$10000)))*1,[1]OUT_FinalEnergyCons!F$4:F$10000)</f>
        <v>7.3060938556624496E-4</v>
      </c>
      <c r="I2303" s="1" cm="1">
        <f t="array" ref="I2303">SUMPRODUCT(([1]OUT_FinalEnergyCons!$B$4:$B$10000="var_ncap")*1, (ISNUMBER(SEARCH("SCOM-SHngahp",[1]OUT_FinalEnergyCons!$A$4:$A$10000)))*1,[1]OUT_FinalEnergyCons!G$4:G$10000)</f>
        <v>3.7057353761695903E-5</v>
      </c>
      <c r="J2303" s="1" cm="1">
        <f t="array" ref="J2303">SUMPRODUCT(([1]OUT_FinalEnergyCons!$B$4:$B$10000="var_ncap")*1, (ISNUMBER(SEARCH("SCOM-SHngahp",[1]OUT_FinalEnergyCons!$A$4:$A$10000)))*1,[1]OUT_FinalEnergyCons!H$4:H$10000)</f>
        <v>8.2693276327577697E-3</v>
      </c>
      <c r="K2303" s="1" cm="1">
        <f t="array" ref="K2303">SUMPRODUCT(([1]OUT_FinalEnergyCons!$B$4:$B$10000="var_ncap")*1, (ISNUMBER(SEARCH("SCOM-SHngahp",[1]OUT_FinalEnergyCons!$A$4:$A$10000)))*1,[1]OUT_FinalEnergyCons!I$4:I$10000)</f>
        <v>9.1954594854008701E-3</v>
      </c>
      <c r="L2303" s="1" cm="1">
        <f t="array" ref="L2303">SUMPRODUCT(([1]OUT_FinalEnergyCons!$B$4:$B$10000="var_ncap")*1, (ISNUMBER(SEARCH("SCOM-SHngahp",[1]OUT_FinalEnergyCons!$A$4:$A$10000)))*1,[1]OUT_FinalEnergyCons!J$4:J$10000)</f>
        <v>7.1178409573916898E-5</v>
      </c>
      <c r="M2303" s="1" cm="1">
        <f t="array" ref="M2303">SUMPRODUCT(([1]OUT_FinalEnergyCons!$B$4:$B$10000="var_ncap")*1, (ISNUMBER(SEARCH("SCOM-SHngahp",[1]OUT_FinalEnergyCons!$A$4:$A$10000)))*1,[1]OUT_FinalEnergyCons!K$4:K$10000)</f>
        <v>1.4994766288665201E-2</v>
      </c>
      <c r="N2303" s="1" cm="1">
        <f t="array" ref="N2303">SUMPRODUCT(([1]OUT_FinalEnergyCons!$B$4:$B$10000="var_ncap")*1, (ISNUMBER(SEARCH("SCOM-SHngahp",[1]OUT_FinalEnergyCons!$A$4:$A$10000)))*1,[1]OUT_FinalEnergyCons!L$4:L$10000)</f>
        <v>7.8320238489007306E-5</v>
      </c>
      <c r="O2303" s="1" cm="1">
        <f t="array" ref="O2303">SUMPRODUCT(([1]OUT_FinalEnergyCons!$B$4:$B$10000="var_ncap")*1, (ISNUMBER(SEARCH("SCOM-SHngahp",[1]OUT_FinalEnergyCons!$A$4:$A$10000)))*1,[1]OUT_FinalEnergyCons!M$4:M$10000)</f>
        <v>2.30940725746131E-2</v>
      </c>
      <c r="P2303" s="1" cm="1">
        <f t="array" ref="P2303">SUMPRODUCT(([1]OUT_FinalEnergyCons!$B$4:$B$10000="var_ncap")*1, (ISNUMBER(SEARCH("SCOM-SHngahp",[1]OUT_FinalEnergyCons!$A$4:$A$10000)))*1,[1]OUT_FinalEnergyCons!N$4:N$10000)</f>
        <v>1.5189974010919301E-3</v>
      </c>
      <c r="Q2303" s="1" cm="1">
        <f t="array" ref="Q2303">SUMPRODUCT(([1]OUT_FinalEnergyCons!$B$4:$B$10000="var_ncap")*1, (ISNUMBER(SEARCH("SCOM-SHngahp",[1]OUT_FinalEnergyCons!$A$4:$A$10000)))*1,[1]OUT_FinalEnergyCons!O$4:O$10000)</f>
        <v>2.1148648659912298E-3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2.0205710220415201E-5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8.3645077486236994E-5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1.22194026638079E-5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1.35978175916706E-5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0.13559549649668601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0.15596874638965399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5.9118685829635398E-5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0.105455621911672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0.120070095304878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8.2299756872761795E-2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0.157779570336672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9.8674148017241101E-2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7.5600947059230004E-6</v>
      </c>
      <c r="G2305" s="1">
        <f t="shared" si="2313"/>
        <v>2.63163053961482E-5</v>
      </c>
      <c r="H2305" s="1">
        <f t="shared" si="2313"/>
        <v>1.5474643231905099E-5</v>
      </c>
      <c r="I2305" s="1">
        <f t="shared" si="2313"/>
        <v>1.97988920591753E-5</v>
      </c>
      <c r="J2305" s="1">
        <f t="shared" si="2313"/>
        <v>0.48315533626735202</v>
      </c>
      <c r="K2305" s="1">
        <f t="shared" si="2313"/>
        <v>0.16966888519964701</v>
      </c>
      <c r="L2305" s="1">
        <f t="shared" si="2313"/>
        <v>0.60291870471573605</v>
      </c>
      <c r="M2305" s="1">
        <f t="shared" si="2313"/>
        <v>5.6242409707816902E-4</v>
      </c>
      <c r="N2305" s="1">
        <f t="shared" si="2313"/>
        <v>0.185660511841795</v>
      </c>
      <c r="O2305" s="1">
        <f t="shared" si="2313"/>
        <v>9.1677405452968003E-5</v>
      </c>
      <c r="P2305" s="1">
        <f>P2306</f>
        <v>2.6684993953431698E-4</v>
      </c>
      <c r="Q2305" s="1">
        <f>Q2306</f>
        <v>9.4545216601551296E-2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7.5600947059230004E-6</v>
      </c>
      <c r="G2306" s="1" cm="1">
        <f t="array" ref="G2306">SUMPRODUCT(([1]OUT_FinalEnergyCons!$B$4:$B$10000="var_ncap")*1, (ISNUMBER(SEARCH("SCOM-SHWODBR",[1]OUT_FinalEnergyCons!$A$4:$A$10000)))*1,[1]OUT_FinalEnergyCons!E$4:E$10000)</f>
        <v>2.63163053961482E-5</v>
      </c>
      <c r="H2306" s="1" cm="1">
        <f t="array" ref="H2306">SUMPRODUCT(([1]OUT_FinalEnergyCons!$B$4:$B$10000="var_ncap")*1, (ISNUMBER(SEARCH("SCOM-SHWODBR",[1]OUT_FinalEnergyCons!$A$4:$A$10000)))*1,[1]OUT_FinalEnergyCons!F$4:F$10000)</f>
        <v>1.5474643231905099E-5</v>
      </c>
      <c r="I2306" s="1" cm="1">
        <f t="array" ref="I2306">SUMPRODUCT(([1]OUT_FinalEnergyCons!$B$4:$B$10000="var_ncap")*1, (ISNUMBER(SEARCH("SCOM-SHWODBR",[1]OUT_FinalEnergyCons!$A$4:$A$10000)))*1,[1]OUT_FinalEnergyCons!G$4:G$10000)</f>
        <v>1.97988920591753E-5</v>
      </c>
      <c r="J2306" s="1" cm="1">
        <f t="array" ref="J2306">SUMPRODUCT(([1]OUT_FinalEnergyCons!$B$4:$B$10000="var_ncap")*1, (ISNUMBER(SEARCH("SCOM-SHWODBR",[1]OUT_FinalEnergyCons!$A$4:$A$10000)))*1,[1]OUT_FinalEnergyCons!H$4:H$10000)</f>
        <v>0.48315533626735202</v>
      </c>
      <c r="K2306" s="1" cm="1">
        <f t="array" ref="K2306">SUMPRODUCT(([1]OUT_FinalEnergyCons!$B$4:$B$10000="var_ncap")*1, (ISNUMBER(SEARCH("SCOM-SHWODBR",[1]OUT_FinalEnergyCons!$A$4:$A$10000)))*1,[1]OUT_FinalEnergyCons!I$4:I$10000)</f>
        <v>0.16966888519964701</v>
      </c>
      <c r="L2306" s="1" cm="1">
        <f t="array" ref="L2306">SUMPRODUCT(([1]OUT_FinalEnergyCons!$B$4:$B$10000="var_ncap")*1, (ISNUMBER(SEARCH("SCOM-SHWODBR",[1]OUT_FinalEnergyCons!$A$4:$A$10000)))*1,[1]OUT_FinalEnergyCons!J$4:J$10000)</f>
        <v>0.60291870471573605</v>
      </c>
      <c r="M2306" s="1" cm="1">
        <f t="array" ref="M2306">SUMPRODUCT(([1]OUT_FinalEnergyCons!$B$4:$B$10000="var_ncap")*1, (ISNUMBER(SEARCH("SCOM-SHWODBR",[1]OUT_FinalEnergyCons!$A$4:$A$10000)))*1,[1]OUT_FinalEnergyCons!K$4:K$10000)</f>
        <v>5.6242409707816902E-4</v>
      </c>
      <c r="N2306" s="1" cm="1">
        <f t="array" ref="N2306">SUMPRODUCT(([1]OUT_FinalEnergyCons!$B$4:$B$10000="var_ncap")*1, (ISNUMBER(SEARCH("SCOM-SHWODBR",[1]OUT_FinalEnergyCons!$A$4:$A$10000)))*1,[1]OUT_FinalEnergyCons!L$4:L$10000)</f>
        <v>0.185660511841795</v>
      </c>
      <c r="O2306" s="1" cm="1">
        <f t="array" ref="O2306">SUMPRODUCT(([1]OUT_FinalEnergyCons!$B$4:$B$10000="var_ncap")*1, (ISNUMBER(SEARCH("SCOM-SHWODBR",[1]OUT_FinalEnergyCons!$A$4:$A$10000)))*1,[1]OUT_FinalEnergyCons!M$4:M$10000)</f>
        <v>9.1677405452968003E-5</v>
      </c>
      <c r="P2306" s="1" cm="1">
        <f t="array" ref="P2306">SUMPRODUCT(([1]OUT_FinalEnergyCons!$B$4:$B$10000="var_ncap")*1, (ISNUMBER(SEARCH("SCOM-SHWODBR",[1]OUT_FinalEnergyCons!$A$4:$A$10000)))*1,[1]OUT_FinalEnergyCons!N$4:N$10000)</f>
        <v>2.6684993953431698E-4</v>
      </c>
      <c r="Q2306" s="1" cm="1">
        <f t="array" ref="Q2306">SUMPRODUCT(([1]OUT_FinalEnergyCons!$B$4:$B$10000="var_ncap")*1, (ISNUMBER(SEARCH("SCOM-SHWODBR",[1]OUT_FinalEnergyCons!$A$4:$A$10000)))*1,[1]OUT_FinalEnergyCons!O$4:O$10000)</f>
        <v>9.4545216601551296E-2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6.3923857552814302E-6</v>
      </c>
      <c r="G2307" s="1">
        <f t="shared" si="2314"/>
        <v>2.34273937712112E-2</v>
      </c>
      <c r="H2307" s="1">
        <f t="shared" si="2314"/>
        <v>1.5685223365392802E-5</v>
      </c>
      <c r="I2307" s="1">
        <f t="shared" si="2314"/>
        <v>1.8156817345443199E-5</v>
      </c>
      <c r="J2307" s="1">
        <f t="shared" si="2314"/>
        <v>0.121858572860576</v>
      </c>
      <c r="K2307" s="1">
        <f t="shared" si="2314"/>
        <v>6.1596416873064302E-2</v>
      </c>
      <c r="L2307" s="1">
        <f t="shared" si="2314"/>
        <v>1.2824872537422401E-4</v>
      </c>
      <c r="M2307" s="1">
        <f t="shared" si="2314"/>
        <v>0.19899147716127899</v>
      </c>
      <c r="N2307" s="1">
        <f t="shared" si="2314"/>
        <v>2.04054085538543E-4</v>
      </c>
      <c r="O2307" s="1">
        <f t="shared" si="2314"/>
        <v>7.5104149281997494E-5</v>
      </c>
      <c r="P2307" s="1">
        <f>P2308</f>
        <v>0.20009568359378699</v>
      </c>
      <c r="Q2307" s="1">
        <f>Q2308</f>
        <v>7.16851264506283E-2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6.3923857552814302E-6</v>
      </c>
      <c r="G2308" s="1" cm="1">
        <f t="array" ref="G2308">SUMPRODUCT(([1]OUT_FinalEnergyCons!$B$4:$B$10000="var_ncap")*1,(ISNUMBER(SEARCH("SCOM-SHPLTBR",[1]OUT_FinalEnergyCons!$A$4:$A$10000)))*1,[1]OUT_FinalEnergyCons!E$4:E$10000)</f>
        <v>2.34273937712112E-2</v>
      </c>
      <c r="H2308" s="1" cm="1">
        <f t="array" ref="H2308">SUMPRODUCT(([1]OUT_FinalEnergyCons!$B$4:$B$10000="var_ncap")*1,(ISNUMBER(SEARCH("SCOM-SHPLTBR",[1]OUT_FinalEnergyCons!$A$4:$A$10000)))*1,[1]OUT_FinalEnergyCons!F$4:F$10000)</f>
        <v>1.5685223365392802E-5</v>
      </c>
      <c r="I2308" s="1" cm="1">
        <f t="array" ref="I2308">SUMPRODUCT(([1]OUT_FinalEnergyCons!$B$4:$B$10000="var_ncap")*1,(ISNUMBER(SEARCH("SCOM-SHPLTBR",[1]OUT_FinalEnergyCons!$A$4:$A$10000)))*1,[1]OUT_FinalEnergyCons!G$4:G$10000)</f>
        <v>1.8156817345443199E-5</v>
      </c>
      <c r="J2308" s="1" cm="1">
        <f t="array" ref="J2308">SUMPRODUCT(([1]OUT_FinalEnergyCons!$B$4:$B$10000="var_ncap")*1,(ISNUMBER(SEARCH("SCOM-SHPLTBR",[1]OUT_FinalEnergyCons!$A$4:$A$10000)))*1,[1]OUT_FinalEnergyCons!H$4:H$10000)</f>
        <v>0.121858572860576</v>
      </c>
      <c r="K2308" s="1" cm="1">
        <f t="array" ref="K2308">SUMPRODUCT(([1]OUT_FinalEnergyCons!$B$4:$B$10000="var_ncap")*1,(ISNUMBER(SEARCH("SCOM-SHPLTBR",[1]OUT_FinalEnergyCons!$A$4:$A$10000)))*1,[1]OUT_FinalEnergyCons!I$4:I$10000)</f>
        <v>6.1596416873064302E-2</v>
      </c>
      <c r="L2308" s="1" cm="1">
        <f t="array" ref="L2308">SUMPRODUCT(([1]OUT_FinalEnergyCons!$B$4:$B$10000="var_ncap")*1,(ISNUMBER(SEARCH("SCOM-SHPLTBR",[1]OUT_FinalEnergyCons!$A$4:$A$10000)))*1,[1]OUT_FinalEnergyCons!J$4:J$10000)</f>
        <v>1.2824872537422401E-4</v>
      </c>
      <c r="M2308" s="1" cm="1">
        <f t="array" ref="M2308">SUMPRODUCT(([1]OUT_FinalEnergyCons!$B$4:$B$10000="var_ncap")*1,(ISNUMBER(SEARCH("SCOM-SHPLTBR",[1]OUT_FinalEnergyCons!$A$4:$A$10000)))*1,[1]OUT_FinalEnergyCons!K$4:K$10000)</f>
        <v>0.19899147716127899</v>
      </c>
      <c r="N2308" s="1" cm="1">
        <f t="array" ref="N2308">SUMPRODUCT(([1]OUT_FinalEnergyCons!$B$4:$B$10000="var_ncap")*1,(ISNUMBER(SEARCH("SCOM-SHPLTBR",[1]OUT_FinalEnergyCons!$A$4:$A$10000)))*1,[1]OUT_FinalEnergyCons!L$4:L$10000)</f>
        <v>2.04054085538543E-4</v>
      </c>
      <c r="O2308" s="1" cm="1">
        <f t="array" ref="O2308">SUMPRODUCT(([1]OUT_FinalEnergyCons!$B$4:$B$10000="var_ncap")*1,(ISNUMBER(SEARCH("SCOM-SHPLTBR",[1]OUT_FinalEnergyCons!$A$4:$A$10000)))*1,[1]OUT_FinalEnergyCons!M$4:M$10000)</f>
        <v>7.5104149281997494E-5</v>
      </c>
      <c r="P2308" s="1" cm="1">
        <f t="array" ref="P2308">SUMPRODUCT(([1]OUT_FinalEnergyCons!$B$4:$B$10000="var_ncap")*1,(ISNUMBER(SEARCH("SCOM-SHPLTBR",[1]OUT_FinalEnergyCons!$A$4:$A$10000)))*1,[1]OUT_FinalEnergyCons!N$4:N$10000)</f>
        <v>0.20009568359378699</v>
      </c>
      <c r="Q2308" s="1" cm="1">
        <f t="array" ref="Q2308">SUMPRODUCT(([1]OUT_FinalEnergyCons!$B$4:$B$10000="var_ncap")*1,(ISNUMBER(SEARCH("SCOM-SHPLTBR",[1]OUT_FinalEnergyCons!$A$4:$A$10000)))*1,[1]OUT_FinalEnergyCons!O$4:O$10000)</f>
        <v>7.16851264506283E-2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9.4555181013807098E-5</v>
      </c>
      <c r="G2309" s="1">
        <f t="shared" si="2315"/>
        <v>8.9377812176685105E-3</v>
      </c>
      <c r="H2309" s="1">
        <f t="shared" si="2315"/>
        <v>4.1649343018202703E-5</v>
      </c>
      <c r="I2309" s="1">
        <f t="shared" si="2315"/>
        <v>5.2279987795953098E-5</v>
      </c>
      <c r="J2309" s="1">
        <f t="shared" si="2315"/>
        <v>0.49733087413216198</v>
      </c>
      <c r="K2309" s="1">
        <f t="shared" si="2315"/>
        <v>0.337979189572508</v>
      </c>
      <c r="L2309" s="1">
        <f t="shared" si="2315"/>
        <v>0.16989371383183699</v>
      </c>
      <c r="M2309" s="1">
        <f t="shared" si="2315"/>
        <v>0.49733169595055698</v>
      </c>
      <c r="N2309" s="1">
        <f t="shared" si="2315"/>
        <v>0.30855774650108297</v>
      </c>
      <c r="O2309" s="1">
        <f t="shared" si="2315"/>
        <v>0.19931714938643899</v>
      </c>
      <c r="P2309" s="1">
        <f>P2310</f>
        <v>0.50706230374007599</v>
      </c>
      <c r="Q2309" s="1">
        <f>Q2310</f>
        <v>0.29883393185087798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9.4555181013807098E-5</v>
      </c>
      <c r="G2310" s="1" cm="1">
        <f t="array" ref="G2310">SUMPRODUCT(([1]OUT_FinalEnergyCons!$B$4:$B$10000="var_ncap")*1, (ISNUMBER(SEARCH("SCOM-SHSOLBR",[1]OUT_FinalEnergyCons!$A$4:$A$10000)))*1,[1]OUT_FinalEnergyCons!E$4:E$10000)</f>
        <v>8.9377812176685105E-3</v>
      </c>
      <c r="H2310" s="1" cm="1">
        <f t="array" ref="H2310">SUMPRODUCT(([1]OUT_FinalEnergyCons!$B$4:$B$10000="var_ncap")*1, (ISNUMBER(SEARCH("SCOM-SHSOLBR",[1]OUT_FinalEnergyCons!$A$4:$A$10000)))*1,[1]OUT_FinalEnergyCons!F$4:F$10000)</f>
        <v>4.1649343018202703E-5</v>
      </c>
      <c r="I2310" s="1" cm="1">
        <f t="array" ref="I2310">SUMPRODUCT(([1]OUT_FinalEnergyCons!$B$4:$B$10000="var_ncap")*1, (ISNUMBER(SEARCH("SCOM-SHSOLBR",[1]OUT_FinalEnergyCons!$A$4:$A$10000)))*1,[1]OUT_FinalEnergyCons!G$4:G$10000)</f>
        <v>5.2279987795953098E-5</v>
      </c>
      <c r="J2310" s="1" cm="1">
        <f t="array" ref="J2310">SUMPRODUCT(([1]OUT_FinalEnergyCons!$B$4:$B$10000="var_ncap")*1, (ISNUMBER(SEARCH("SCOM-SHSOLBR",[1]OUT_FinalEnergyCons!$A$4:$A$10000)))*1,[1]OUT_FinalEnergyCons!H$4:H$10000)</f>
        <v>0.49733087413216198</v>
      </c>
      <c r="K2310" s="1" cm="1">
        <f t="array" ref="K2310">SUMPRODUCT(([1]OUT_FinalEnergyCons!$B$4:$B$10000="var_ncap")*1, (ISNUMBER(SEARCH("SCOM-SHSOLBR",[1]OUT_FinalEnergyCons!$A$4:$A$10000)))*1,[1]OUT_FinalEnergyCons!I$4:I$10000)</f>
        <v>0.337979189572508</v>
      </c>
      <c r="L2310" s="1" cm="1">
        <f t="array" ref="L2310">SUMPRODUCT(([1]OUT_FinalEnergyCons!$B$4:$B$10000="var_ncap")*1, (ISNUMBER(SEARCH("SCOM-SHSOLBR",[1]OUT_FinalEnergyCons!$A$4:$A$10000)))*1,[1]OUT_FinalEnergyCons!J$4:J$10000)</f>
        <v>0.16989371383183699</v>
      </c>
      <c r="M2310" s="1" cm="1">
        <f t="array" ref="M2310">SUMPRODUCT(([1]OUT_FinalEnergyCons!$B$4:$B$10000="var_ncap")*1, (ISNUMBER(SEARCH("SCOM-SHSOLBR",[1]OUT_FinalEnergyCons!$A$4:$A$10000)))*1,[1]OUT_FinalEnergyCons!K$4:K$10000)</f>
        <v>0.49733169595055698</v>
      </c>
      <c r="N2310" s="1" cm="1">
        <f t="array" ref="N2310">SUMPRODUCT(([1]OUT_FinalEnergyCons!$B$4:$B$10000="var_ncap")*1, (ISNUMBER(SEARCH("SCOM-SHSOLBR",[1]OUT_FinalEnergyCons!$A$4:$A$10000)))*1,[1]OUT_FinalEnergyCons!L$4:L$10000)</f>
        <v>0.30855774650108297</v>
      </c>
      <c r="O2310" s="1" cm="1">
        <f t="array" ref="O2310">SUMPRODUCT(([1]OUT_FinalEnergyCons!$B$4:$B$10000="var_ncap")*1, (ISNUMBER(SEARCH("SCOM-SHSOLBR",[1]OUT_FinalEnergyCons!$A$4:$A$10000)))*1,[1]OUT_FinalEnergyCons!M$4:M$10000)</f>
        <v>0.19931714938643899</v>
      </c>
      <c r="P2310" s="1" cm="1">
        <f t="array" ref="P2310">SUMPRODUCT(([1]OUT_FinalEnergyCons!$B$4:$B$10000="var_ncap")*1, (ISNUMBER(SEARCH("SCOM-SHSOLBR",[1]OUT_FinalEnergyCons!$A$4:$A$10000)))*1,[1]OUT_FinalEnergyCons!N$4:N$10000)</f>
        <v>0.50706230374007599</v>
      </c>
      <c r="Q2310" s="1" cm="1">
        <f t="array" ref="Q2310">SUMPRODUCT(([1]OUT_FinalEnergyCons!$B$4:$B$10000="var_ncap")*1, (ISNUMBER(SEARCH("SCOM-SHSOLBR",[1]OUT_FinalEnergyCons!$A$4:$A$10000)))*1,[1]OUT_FinalEnergyCons!O$4:O$10000)</f>
        <v>0.29883393185087798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3.1619046915432103E-2</v>
      </c>
      <c r="J2311" s="1">
        <f t="shared" si="2316"/>
        <v>2.6317078159942202E-3</v>
      </c>
      <c r="K2311" s="1">
        <f t="shared" si="2316"/>
        <v>1.7237882136622501E-2</v>
      </c>
      <c r="L2311" s="1">
        <f t="shared" si="2316"/>
        <v>3.26445620194445E-5</v>
      </c>
      <c r="M2311" s="1">
        <f t="shared" si="2316"/>
        <v>8.4162098507424305E-3</v>
      </c>
      <c r="N2311" s="1">
        <f t="shared" si="2316"/>
        <v>0.13414190159671499</v>
      </c>
      <c r="O2311" s="1">
        <f t="shared" si="2316"/>
        <v>1.22107758303471E-2</v>
      </c>
      <c r="P2311" s="1">
        <f>P2312</f>
        <v>5.3879887957174501E-2</v>
      </c>
      <c r="Q2311" s="1">
        <f>Q2312</f>
        <v>8.2030761998131196E-2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3.1619046915432103E-2</v>
      </c>
      <c r="J2312" s="1" cm="1">
        <f t="array" ref="J2312">SUMPRODUCT(([1]OUT_FinalEnergyCons!$B$4:$B$10000="var_ncap")*1, (ISNUMBER(SEARCH("SCOM-SHH2BR",[1]OUT_FinalEnergyCons!$A$4:$A$10000)))*1,[1]OUT_FinalEnergyCons!H$4:H$10000)</f>
        <v>2.6317078159942202E-3</v>
      </c>
      <c r="K2312" s="1" cm="1">
        <f t="array" ref="K2312">SUMPRODUCT(([1]OUT_FinalEnergyCons!$B$4:$B$10000="var_ncap")*1, (ISNUMBER(SEARCH("SCOM-SHH2BR",[1]OUT_FinalEnergyCons!$A$4:$A$10000)))*1,[1]OUT_FinalEnergyCons!I$4:I$10000)</f>
        <v>1.7237882136622501E-2</v>
      </c>
      <c r="L2312" s="1" cm="1">
        <f t="array" ref="L2312">SUMPRODUCT(([1]OUT_FinalEnergyCons!$B$4:$B$10000="var_ncap")*1, (ISNUMBER(SEARCH("SCOM-SHH2BR",[1]OUT_FinalEnergyCons!$A$4:$A$10000)))*1,[1]OUT_FinalEnergyCons!J$4:J$10000)</f>
        <v>3.26445620194445E-5</v>
      </c>
      <c r="M2312" s="1" cm="1">
        <f t="array" ref="M2312">SUMPRODUCT(([1]OUT_FinalEnergyCons!$B$4:$B$10000="var_ncap")*1, (ISNUMBER(SEARCH("SCOM-SHH2BR",[1]OUT_FinalEnergyCons!$A$4:$A$10000)))*1,[1]OUT_FinalEnergyCons!K$4:K$10000)</f>
        <v>8.4162098507424305E-3</v>
      </c>
      <c r="N2312" s="1" cm="1">
        <f t="array" ref="N2312">SUMPRODUCT(([1]OUT_FinalEnergyCons!$B$4:$B$10000="var_ncap")*1, (ISNUMBER(SEARCH("SCOM-SHH2BR",[1]OUT_FinalEnergyCons!$A$4:$A$10000)))*1,[1]OUT_FinalEnergyCons!L$4:L$10000)</f>
        <v>0.13414190159671499</v>
      </c>
      <c r="O2312" s="1" cm="1">
        <f t="array" ref="O2312">SUMPRODUCT(([1]OUT_FinalEnergyCons!$B$4:$B$10000="var_ncap")*1, (ISNUMBER(SEARCH("SCOM-SHH2BR",[1]OUT_FinalEnergyCons!$A$4:$A$10000)))*1,[1]OUT_FinalEnergyCons!M$4:M$10000)</f>
        <v>1.22107758303471E-2</v>
      </c>
      <c r="P2312" s="1" cm="1">
        <f t="array" ref="P2312">SUMPRODUCT(([1]OUT_FinalEnergyCons!$B$4:$B$10000="var_ncap")*1, (ISNUMBER(SEARCH("SCOM-SHH2BR",[1]OUT_FinalEnergyCons!$A$4:$A$10000)))*1,[1]OUT_FinalEnergyCons!N$4:N$10000)</f>
        <v>5.3879887957174501E-2</v>
      </c>
      <c r="Q2312" s="1" cm="1">
        <f t="array" ref="Q2312">SUMPRODUCT(([1]OUT_FinalEnergyCons!$B$4:$B$10000="var_ncap")*1, (ISNUMBER(SEARCH("SCOM-SHH2BR",[1]OUT_FinalEnergyCons!$A$4:$A$10000)))*1,[1]OUT_FinalEnergyCons!O$4:O$10000)</f>
        <v>8.2030761998131196E-2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1.22382019180743E-3</v>
      </c>
      <c r="G2313" s="3">
        <f t="shared" si="2317"/>
        <v>2.37950889946766E-4</v>
      </c>
      <c r="H2313" s="3">
        <f t="shared" si="2317"/>
        <v>5.1117293761002101E-5</v>
      </c>
      <c r="I2313" s="3">
        <f t="shared" si="2317"/>
        <v>1.9314164038057611E-2</v>
      </c>
      <c r="J2313" s="3">
        <f t="shared" si="2317"/>
        <v>0.48518862201800556</v>
      </c>
      <c r="K2313" s="3">
        <f t="shared" si="2317"/>
        <v>0.88248971546046562</v>
      </c>
      <c r="L2313" s="3">
        <f t="shared" ref="L2313:O2313" si="2318">SUM(L2314,L2318,L2321)</f>
        <v>0.76765840308608546</v>
      </c>
      <c r="M2313" s="3">
        <f t="shared" si="2318"/>
        <v>1.699600550781954</v>
      </c>
      <c r="N2313" s="3">
        <f t="shared" si="2318"/>
        <v>5.3498292508352363E-2</v>
      </c>
      <c r="O2313" s="3">
        <f t="shared" si="2318"/>
        <v>0.68409089246830734</v>
      </c>
      <c r="P2313" s="3">
        <f>SUM(P2314,P2318,P2321)</f>
        <v>0.80601554547567722</v>
      </c>
      <c r="Q2313" s="3">
        <f>SUM(Q2314,Q2318,Q2321)</f>
        <v>1.4112563222979333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1.22382019180743E-3</v>
      </c>
      <c r="G2314" s="1" cm="1">
        <f t="array" ref="G2314">SUMPRODUCT(ISNUMBER(SEARCH("SUP_ELCH2*",[1]OUT_SyntheticFuels!$C$4:$C$1000))*1,("var_ncap"=[1]OUT_SyntheticFuels!$B$4:$B$1000)*1,[1]OUT_SyntheticFuels!F$4:F$1000)</f>
        <v>2.37950889946766E-4</v>
      </c>
      <c r="H2314" s="1" cm="1">
        <f t="array" ref="H2314">SUMPRODUCT(ISNUMBER(SEARCH("SUP_ELCH2*",[1]OUT_SyntheticFuels!$C$4:$C$1000))*1,("var_ncap"=[1]OUT_SyntheticFuels!$B$4:$B$1000)*1,[1]OUT_SyntheticFuels!G$4:G$1000)</f>
        <v>5.1117293761002101E-5</v>
      </c>
      <c r="I2314" s="1" cm="1">
        <f t="array" ref="I2314">SUMPRODUCT(ISNUMBER(SEARCH("SUP_ELCH2*",[1]OUT_SyntheticFuels!$C$4:$C$1000))*1,("var_ncap"=[1]OUT_SyntheticFuels!$B$4:$B$1000)*1,[1]OUT_SyntheticFuels!H$4:H$1000)</f>
        <v>1.8715111955030367E-2</v>
      </c>
      <c r="J2314" s="1" cm="1">
        <f t="array" ref="J2314">SUMPRODUCT(ISNUMBER(SEARCH("SUP_ELCH2*",[1]OUT_SyntheticFuels!$C$4:$C$1000))*1,("var_ncap"=[1]OUT_SyntheticFuels!$B$4:$B$1000)*1,[1]OUT_SyntheticFuels!I$4:I$1000)</f>
        <v>0.48310472114033759</v>
      </c>
      <c r="K2314" s="1" cm="1">
        <f t="array" ref="K2314">SUMPRODUCT(ISNUMBER(SEARCH("SUP_ELCH2*",[1]OUT_SyntheticFuels!$C$4:$C$1000))*1,("var_ncap"=[1]OUT_SyntheticFuels!$B$4:$B$1000)*1,[1]OUT_SyntheticFuels!J$4:J$1000)</f>
        <v>0.88246427461034793</v>
      </c>
      <c r="L2314" s="1" cm="1">
        <f t="array" ref="L2314">SUMPRODUCT(ISNUMBER(SEARCH("SUP_ELCH2*",[1]OUT_SyntheticFuels!$C$4:$C$1000))*1,("var_ncap"=[1]OUT_SyntheticFuels!$B$4:$B$1000)*1,[1]OUT_SyntheticFuels!K$4:K$1000)</f>
        <v>0.76762262573731044</v>
      </c>
      <c r="M2314" s="1" cm="1">
        <f t="array" ref="M2314">SUMPRODUCT(ISNUMBER(SEARCH("SUP_ELCH2*",[1]OUT_SyntheticFuels!$C$4:$C$1000))*1,("var_ncap"=[1]OUT_SyntheticFuels!$B$4:$B$1000)*1,[1]OUT_SyntheticFuels!L$4:L$1000)</f>
        <v>1.5269953293789258</v>
      </c>
      <c r="N2314" s="1" cm="1">
        <f t="array" ref="N2314">SUMPRODUCT(ISNUMBER(SEARCH("SUP_ELCH2*",[1]OUT_SyntheticFuels!$C$4:$C$1000))*1,("var_ncap"=[1]OUT_SyntheticFuels!$B$4:$B$1000)*1,[1]OUT_SyntheticFuels!M$4:M$1000)</f>
        <v>4.7395403979171906E-2</v>
      </c>
      <c r="O2314" s="1" cm="1">
        <f t="array" ref="O2314">SUMPRODUCT(ISNUMBER(SEARCH("SUP_ELCH2*",[1]OUT_SyntheticFuels!$C$4:$C$1000))*1,("var_ncap"=[1]OUT_SyntheticFuels!$B$4:$B$1000)*1,[1]OUT_SyntheticFuels!N$4:N$1000)</f>
        <v>0.66453288041743463</v>
      </c>
      <c r="P2314" s="1" cm="1">
        <f t="array" ref="P2314">SUMPRODUCT(ISNUMBER(SEARCH("SUP_ELCH2*",[1]OUT_SyntheticFuels!$C$4:$C$1000))*1,("var_ncap"=[1]OUT_SyntheticFuels!$B$4:$B$1000)*1,[1]OUT_SyntheticFuels!O$4:O$1000)</f>
        <v>0.69315983736916631</v>
      </c>
      <c r="Q2314" s="1" cm="1">
        <f t="array" ref="Q2314">SUMPRODUCT(ISNUMBER(SEARCH("SUP_ELCH2*",[1]OUT_SyntheticFuels!$C$4:$C$1000))*1,("var_ncap"=[1]OUT_SyntheticFuels!$B$4:$B$1000)*1,[1]OUT_SyntheticFuels!P$4:P$1000)</f>
        <v>1.403093039397086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1.22382019180743E-3</v>
      </c>
      <c r="G2315" s="1">
        <f t="shared" si="2321"/>
        <v>2.37950889946766E-4</v>
      </c>
      <c r="H2315" s="1">
        <f t="shared" si="2321"/>
        <v>5.1117293761002101E-5</v>
      </c>
      <c r="I2315" s="1">
        <f t="shared" si="2321"/>
        <v>1.8670243085035901E-2</v>
      </c>
      <c r="J2315" s="1">
        <f t="shared" si="2321"/>
        <v>0.48305021050007602</v>
      </c>
      <c r="K2315" s="1">
        <f t="shared" si="2321"/>
        <v>0.52962975320757899</v>
      </c>
      <c r="L2315" s="1">
        <f t="shared" ref="L2315:O2315" si="2322">L2314-L2316-L2317</f>
        <v>0.71357914063395611</v>
      </c>
      <c r="M2315" s="1">
        <f t="shared" si="2322"/>
        <v>1.5116842547562801</v>
      </c>
      <c r="N2315" s="1">
        <f t="shared" si="2322"/>
        <v>9.5567810038382219E-4</v>
      </c>
      <c r="O2315" s="1">
        <f t="shared" si="2322"/>
        <v>0.35594554511129894</v>
      </c>
      <c r="P2315" s="1">
        <f>P2314-P2316-P2317</f>
        <v>0.64118467098019505</v>
      </c>
      <c r="Q2315" s="1">
        <f>Q2314-Q2316-Q2317</f>
        <v>1.3807788149394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4.48688699944656E-5</v>
      </c>
      <c r="J2316" s="1" cm="1">
        <f t="array" ref="J2316">SUMPRODUCT(ISNUMBER(SEARCH("SUP_ELCH2*D",[1]OUT_SyntheticFuels!$C$4:$C$1000))*1,("var_ncap"=[1]OUT_SyntheticFuels!$B$4:$B$1000)*1,[1]OUT_SyntheticFuels!I$4:I$1000)</f>
        <v>5.4510640261598803E-5</v>
      </c>
      <c r="K2316" s="1" cm="1">
        <f t="array" ref="K2316">SUMPRODUCT(ISNUMBER(SEARCH("SUP_ELCH2*D",[1]OUT_SyntheticFuels!$C$4:$C$1000))*1,("var_ncap"=[1]OUT_SyntheticFuels!$B$4:$B$1000)*1,[1]OUT_SyntheticFuels!J$4:J$1000)</f>
        <v>0.34916858114424298</v>
      </c>
      <c r="L2316" s="1" cm="1">
        <f t="array" ref="L2316">SUMPRODUCT(ISNUMBER(SEARCH("SUP_ELCH2*D",[1]OUT_SyntheticFuels!$C$4:$C$1000))*1,("var_ncap"=[1]OUT_SyntheticFuels!$B$4:$B$1000)*1,[1]OUT_SyntheticFuels!K$4:K$1000)</f>
        <v>5.1910785200755698E-2</v>
      </c>
      <c r="M2316" s="1" cm="1">
        <f t="array" ref="M2316">SUMPRODUCT(ISNUMBER(SEARCH("SUP_ELCH2*D",[1]OUT_SyntheticFuels!$C$4:$C$1000))*1,("var_ncap"=[1]OUT_SyntheticFuels!$B$4:$B$1000)*1,[1]OUT_SyntheticFuels!L$4:L$1000)</f>
        <v>1.1445013107707E-2</v>
      </c>
      <c r="N2316" s="1" cm="1">
        <f t="array" ref="N2316">SUMPRODUCT(ISNUMBER(SEARCH("SUP_ELCH2*D",[1]OUT_SyntheticFuels!$C$4:$C$1000))*1,("var_ncap"=[1]OUT_SyntheticFuels!$B$4:$B$1000)*1,[1]OUT_SyntheticFuels!M$4:M$1000)</f>
        <v>4.6236496842792699E-2</v>
      </c>
      <c r="O2316" s="1" cm="1">
        <f t="array" ref="O2316">SUMPRODUCT(ISNUMBER(SEARCH("SUP_ELCH2*D",[1]OUT_SyntheticFuels!$C$4:$C$1000))*1,("var_ncap"=[1]OUT_SyntheticFuels!$B$4:$B$1000)*1,[1]OUT_SyntheticFuels!N$4:N$1000)</f>
        <v>0.30300066655434099</v>
      </c>
      <c r="P2316" s="1" cm="1">
        <f t="array" ref="P2316">SUMPRODUCT(ISNUMBER(SEARCH("SUP_ELCH2*D",[1]OUT_SyntheticFuels!$C$4:$C$1000))*1,("var_ncap"=[1]OUT_SyntheticFuels!$B$4:$B$1000)*1,[1]OUT_SyntheticFuels!O$4:O$1000)</f>
        <v>5.18731041768331E-2</v>
      </c>
      <c r="Q2316" s="1" cm="1">
        <f t="array" ref="Q2316">SUMPRODUCT(ISNUMBER(SEARCH("SUP_ELCH2*D",[1]OUT_SyntheticFuels!$C$4:$C$1000))*1,("var_ncap"=[1]OUT_SyntheticFuels!$B$4:$B$1000)*1,[1]OUT_SyntheticFuels!P$4:P$1000)</f>
        <v>1.1621603417495701E-2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3.66594025852601E-3</v>
      </c>
      <c r="L2317" s="1" cm="1">
        <f t="array" ref="L2317">SUMPRODUCT(ISNUMBER(SEARCH("SUP_ELCH2*SOEC*",[1]OUT_SyntheticFuels!$C$4:$C$1000))*1,("var_ncap"=[1]OUT_SyntheticFuels!$B$4:$B$1000)*1,[1]OUT_SyntheticFuels!K$4:K$1000)</f>
        <v>2.1326999025986998E-3</v>
      </c>
      <c r="M2317" s="1" cm="1">
        <f t="array" ref="M2317">SUMPRODUCT(ISNUMBER(SEARCH("SUP_ELCH2*SOEC*",[1]OUT_SyntheticFuels!$C$4:$C$1000))*1,("var_ncap"=[1]OUT_SyntheticFuels!$B$4:$B$1000)*1,[1]OUT_SyntheticFuels!L$4:L$1000)</f>
        <v>3.8660615149386898E-3</v>
      </c>
      <c r="N2317" s="1" cm="1">
        <f t="array" ref="N2317">SUMPRODUCT(ISNUMBER(SEARCH("SUP_ELCH2*SOEC*",[1]OUT_SyntheticFuels!$C$4:$C$1000))*1,("var_ncap"=[1]OUT_SyntheticFuels!$B$4:$B$1000)*1,[1]OUT_SyntheticFuels!M$4:M$1000)</f>
        <v>2.0322903599538501E-4</v>
      </c>
      <c r="O2317" s="1" cm="1">
        <f t="array" ref="O2317">SUMPRODUCT(ISNUMBER(SEARCH("SUP_ELCH2*SOEC*",[1]OUT_SyntheticFuels!$C$4:$C$1000))*1,("var_ncap"=[1]OUT_SyntheticFuels!$B$4:$B$1000)*1,[1]OUT_SyntheticFuels!N$4:N$1000)</f>
        <v>5.5866687517946798E-3</v>
      </c>
      <c r="P2317" s="1" cm="1">
        <f t="array" ref="P2317">SUMPRODUCT(ISNUMBER(SEARCH("SUP_ELCH2*SOEC*",[1]OUT_SyntheticFuels!$C$4:$C$1000))*1,("var_ncap"=[1]OUT_SyntheticFuels!$B$4:$B$1000)*1,[1]OUT_SyntheticFuels!O$4:O$1000)</f>
        <v>1.02062212138146E-4</v>
      </c>
      <c r="Q2317" s="1" cm="1">
        <f t="array" ref="Q2317">SUMPRODUCT(ISNUMBER(SEARCH("SUP_ELCH2*SOEC*",[1]OUT_SyntheticFuels!$C$4:$C$1000))*1,("var_ncap"=[1]OUT_SyntheticFuels!$B$4:$B$1000)*1,[1]OUT_SyntheticFuels!P$4:P$1000)</f>
        <v>1.06926210401903E-2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5.8412677585491302E-6</v>
      </c>
      <c r="J2318" s="1">
        <f t="shared" si="2323"/>
        <v>8.7747800867527008E-6</v>
      </c>
      <c r="K2318" s="1">
        <f t="shared" si="2323"/>
        <v>1.8825459592306009E-5</v>
      </c>
      <c r="L2318" s="1">
        <f t="shared" ref="L2318:O2318" si="2324">SUM(L2319:L2320)</f>
        <v>2.645237712451476E-5</v>
      </c>
      <c r="M2318" s="1">
        <f t="shared" si="2324"/>
        <v>1.6143937269120609E-3</v>
      </c>
      <c r="N2318" s="1">
        <f t="shared" si="2324"/>
        <v>4.0711693602580898E-5</v>
      </c>
      <c r="O2318" s="1">
        <f t="shared" si="2324"/>
        <v>6.83787741092792E-4</v>
      </c>
      <c r="P2318" s="1">
        <f>SUM(P2319:P2320)</f>
        <v>7.0662670131153404E-5</v>
      </c>
      <c r="Q2318" s="1">
        <f>SUM(Q2319:Q2320)</f>
        <v>2.5811505184424191E-3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5.8412677585491302E-6</v>
      </c>
      <c r="J2319" s="1" cm="1">
        <f t="array" ref="J2319">SUMPRODUCT(ISNUMBER(SEARCH("SUP_NGAH2",[1]OUT_SyntheticFuels!$C$4:$C$1000))*1,("var_ncap"=[1]OUT_SyntheticFuels!$B$4:$B$1000)*1,[1]OUT_SyntheticFuels!I$4:I$1000)-J2320</f>
        <v>8.7747800867527008E-6</v>
      </c>
      <c r="K2319" s="1" cm="1">
        <f t="array" ref="K2319">SUMPRODUCT(ISNUMBER(SEARCH("SUP_NGAH2",[1]OUT_SyntheticFuels!$C$4:$C$1000))*1,("var_ncap"=[1]OUT_SyntheticFuels!$B$4:$B$1000)*1,[1]OUT_SyntheticFuels!J$4:J$1000)-K2320</f>
        <v>1.0843109294725399E-5</v>
      </c>
      <c r="L2319" s="1" cm="1">
        <f t="array" ref="L2319">SUMPRODUCT(ISNUMBER(SEARCH("SUP_NGAH2",[1]OUT_SyntheticFuels!$C$4:$C$1000))*1,("var_ncap"=[1]OUT_SyntheticFuels!$B$4:$B$1000)*1,[1]OUT_SyntheticFuels!K$4:K$1000)-L2320</f>
        <v>1.75993911752034E-5</v>
      </c>
      <c r="M2319" s="1" cm="1">
        <f t="array" ref="M2319">SUMPRODUCT(ISNUMBER(SEARCH("SUP_NGAH2",[1]OUT_SyntheticFuels!$C$4:$C$1000))*1,("var_ncap"=[1]OUT_SyntheticFuels!$B$4:$B$1000)*1,[1]OUT_SyntheticFuels!L$4:L$1000)-M2320</f>
        <v>9.0370435260792893E-4</v>
      </c>
      <c r="N2319" s="1" cm="1">
        <f t="array" ref="N2319">SUMPRODUCT(ISNUMBER(SEARCH("SUP_NGAH2",[1]OUT_SyntheticFuels!$C$4:$C$1000))*1,("var_ncap"=[1]OUT_SyntheticFuels!$B$4:$B$1000)*1,[1]OUT_SyntheticFuels!M$4:M$1000)-N2320</f>
        <v>3.0161193894718997E-5</v>
      </c>
      <c r="O2319" s="1" cm="1">
        <f t="array" ref="O2319">SUMPRODUCT(ISNUMBER(SEARCH("SUP_NGAH2",[1]OUT_SyntheticFuels!$C$4:$C$1000))*1,("var_ncap"=[1]OUT_SyntheticFuels!$B$4:$B$1000)*1,[1]OUT_SyntheticFuels!N$4:N$1000)-O2320</f>
        <v>4.8733183314537097E-4</v>
      </c>
      <c r="P2319" s="1" cm="1">
        <f t="array" ref="P2319">SUMPRODUCT(ISNUMBER(SEARCH("SUP_NGAH2",[1]OUT_SyntheticFuels!$C$4:$C$1000))*1,("var_ncap"=[1]OUT_SyntheticFuels!$B$4:$B$1000)*1,[1]OUT_SyntheticFuels!O$4:O$1000)-P2320</f>
        <v>4.9694536258773907E-5</v>
      </c>
      <c r="Q2319" s="1" cm="1">
        <f t="array" ref="Q2319">SUMPRODUCT(ISNUMBER(SEARCH("SUP_NGAH2",[1]OUT_SyntheticFuels!$C$4:$C$1000))*1,("var_ncap"=[1]OUT_SyntheticFuels!$B$4:$B$1000)*1,[1]OUT_SyntheticFuels!P$4:P$1000)-Q2320</f>
        <v>1.78106057705441E-3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7.9823502975806093E-6</v>
      </c>
      <c r="L2320" s="1" cm="1">
        <f t="array" ref="L2320">SUMPRODUCT(ISNUMBER(SEARCH("SUP_NGAH2CCS",[1]OUT_SyntheticFuels!$C$4:$C$1000))*1,("var_ncap"=[1]OUT_SyntheticFuels!$B$4:$B$1000)*1,[1]OUT_SyntheticFuels!K$4:K$1000)</f>
        <v>8.8529859493113595E-6</v>
      </c>
      <c r="M2320" s="1" cm="1">
        <f t="array" ref="M2320">SUMPRODUCT(ISNUMBER(SEARCH("SUP_NGAH2CCS",[1]OUT_SyntheticFuels!$C$4:$C$1000))*1,("var_ncap"=[1]OUT_SyntheticFuels!$B$4:$B$1000)*1,[1]OUT_SyntheticFuels!L$4:L$1000)</f>
        <v>7.1068937430413199E-4</v>
      </c>
      <c r="N2320" s="1" cm="1">
        <f t="array" ref="N2320">SUMPRODUCT(ISNUMBER(SEARCH("SUP_NGAH2CCS",[1]OUT_SyntheticFuels!$C$4:$C$1000))*1,("var_ncap"=[1]OUT_SyntheticFuels!$B$4:$B$1000)*1,[1]OUT_SyntheticFuels!M$4:M$1000)</f>
        <v>1.0550499707861901E-5</v>
      </c>
      <c r="O2320" s="1" cm="1">
        <f t="array" ref="O2320">SUMPRODUCT(ISNUMBER(SEARCH("SUP_NGAH2CCS",[1]OUT_SyntheticFuels!$C$4:$C$1000))*1,("var_ncap"=[1]OUT_SyntheticFuels!$B$4:$B$1000)*1,[1]OUT_SyntheticFuels!N$4:N$1000)</f>
        <v>1.96455907947421E-4</v>
      </c>
      <c r="P2320" s="1" cm="1">
        <f t="array" ref="P2320">SUMPRODUCT(ISNUMBER(SEARCH("SUP_NGAH2CCS",[1]OUT_SyntheticFuels!$C$4:$C$1000))*1,("var_ncap"=[1]OUT_SyntheticFuels!$B$4:$B$1000)*1,[1]OUT_SyntheticFuels!O$4:O$1000)</f>
        <v>2.09681338723795E-5</v>
      </c>
      <c r="Q2320" s="1" cm="1">
        <f t="array" ref="Q2320">SUMPRODUCT(ISNUMBER(SEARCH("SUP_NGAH2CCS",[1]OUT_SyntheticFuels!$C$4:$C$1000))*1,("var_ncap"=[1]OUT_SyntheticFuels!$B$4:$B$1000)*1,[1]OUT_SyntheticFuels!P$4:P$1000)</f>
        <v>8.0008994138800903E-4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5.9321081526869505E-4</v>
      </c>
      <c r="J2321" s="1">
        <f t="shared" si="2325"/>
        <v>2.07512609758123E-3</v>
      </c>
      <c r="K2321" s="1">
        <f t="shared" si="2325"/>
        <v>6.6153905253601098E-6</v>
      </c>
      <c r="L2321" s="1">
        <f t="shared" ref="L2321:O2321" si="2326">SUM(L2322:L2323)</f>
        <v>9.3249716505632692E-6</v>
      </c>
      <c r="M2321" s="1">
        <f t="shared" si="2326"/>
        <v>0.17099082767611617</v>
      </c>
      <c r="N2321" s="1">
        <f t="shared" si="2326"/>
        <v>6.0621768355778706E-3</v>
      </c>
      <c r="O2321" s="1">
        <f t="shared" si="2326"/>
        <v>1.8874224309779947E-2</v>
      </c>
      <c r="P2321" s="1">
        <f>SUM(P2322:P2323)</f>
        <v>0.11278504543637984</v>
      </c>
      <c r="Q2321" s="1">
        <f>SUM(Q2322:Q2323)</f>
        <v>5.5821323824049177E-3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5.9321081526869505E-4</v>
      </c>
      <c r="J2322" s="1" cm="1">
        <f t="array" ref="J2322">SUMPRODUCT(ISNUMBER(SEARCH("SUP_WODH2",[1]OUT_SyntheticFuels!$C$4:$C$1000))*1,("var_ncap"=[1]OUT_SyntheticFuels!$B$4:$B$1000)*1,[1]OUT_SyntheticFuels!I$4:I$1000)-J2323</f>
        <v>2.07512609758123E-3</v>
      </c>
      <c r="K2322" s="1" cm="1">
        <f t="array" ref="K2322">SUMPRODUCT(ISNUMBER(SEARCH("SUP_WODH2",[1]OUT_SyntheticFuels!$C$4:$C$1000))*1,("var_ncap"=[1]OUT_SyntheticFuels!$B$4:$B$1000)*1,[1]OUT_SyntheticFuels!J$4:J$1000)-K2323</f>
        <v>6.6153905253601098E-6</v>
      </c>
      <c r="L2322" s="1" cm="1">
        <f t="array" ref="L2322">SUMPRODUCT(ISNUMBER(SEARCH("SUP_WODH2",[1]OUT_SyntheticFuels!$C$4:$C$1000))*1,("var_ncap"=[1]OUT_SyntheticFuels!$B$4:$B$1000)*1,[1]OUT_SyntheticFuels!K$4:K$1000)-L2323</f>
        <v>9.3249716505632692E-6</v>
      </c>
      <c r="M2322" s="1" cm="1">
        <f t="array" ref="M2322">SUMPRODUCT(ISNUMBER(SEARCH("SUP_WODH2",[1]OUT_SyntheticFuels!$C$4:$C$1000))*1,("var_ncap"=[1]OUT_SyntheticFuels!$B$4:$B$1000)*1,[1]OUT_SyntheticFuels!L$4:L$1000)-M2323</f>
        <v>8.3484931761856895E-6</v>
      </c>
      <c r="N2322" s="1" cm="1">
        <f t="array" ref="N2322">SUMPRODUCT(ISNUMBER(SEARCH("SUP_WODH2",[1]OUT_SyntheticFuels!$C$4:$C$1000))*1,("var_ncap"=[1]OUT_SyntheticFuels!$B$4:$B$1000)*1,[1]OUT_SyntheticFuels!M$4:M$1000)-N2323</f>
        <v>1.0349401619760661E-5</v>
      </c>
      <c r="O2322" s="1" cm="1">
        <f t="array" ref="O2322">SUMPRODUCT(ISNUMBER(SEARCH("SUP_WODH2",[1]OUT_SyntheticFuels!$C$4:$C$1000))*1,("var_ncap"=[1]OUT_SyntheticFuels!$B$4:$B$1000)*1,[1]OUT_SyntheticFuels!N$4:N$1000)-O2323</f>
        <v>4.6410902716694652E-4</v>
      </c>
      <c r="P2322" s="1" cm="1">
        <f t="array" ref="P2322">SUMPRODUCT(ISNUMBER(SEARCH("SUP_WODH2",[1]OUT_SyntheticFuels!$C$4:$C$1000))*1,("var_ncap"=[1]OUT_SyntheticFuels!$B$4:$B$1000)*1,[1]OUT_SyntheticFuels!O$4:O$1000)-P2323</f>
        <v>9.6370745808344038E-6</v>
      </c>
      <c r="Q2322" s="1" cm="1">
        <f t="array" ref="Q2322">SUMPRODUCT(ISNUMBER(SEARCH("SUP_WODH2",[1]OUT_SyntheticFuels!$C$4:$C$1000))*1,("var_ncap"=[1]OUT_SyntheticFuels!$B$4:$B$1000)*1,[1]OUT_SyntheticFuels!P$4:P$1000)-Q2323</f>
        <v>4.4785156437432763E-4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0.17098247918293999</v>
      </c>
      <c r="N2323" s="1" cm="1">
        <f t="array" ref="N2323">SUMPRODUCT(ISNUMBER(SEARCH("SUP_WODH2CCS",[1]OUT_SyntheticFuels!$C$4:$C$1000))*1,("var_ncap"=[1]OUT_SyntheticFuels!$B$4:$B$1000)*1,[1]OUT_SyntheticFuels!M$4:M$1000)</f>
        <v>6.05182743395811E-3</v>
      </c>
      <c r="O2323" s="1" cm="1">
        <f t="array" ref="O2323">SUMPRODUCT(ISNUMBER(SEARCH("SUP_WODH2CCS",[1]OUT_SyntheticFuels!$C$4:$C$1000))*1,("var_ncap"=[1]OUT_SyntheticFuels!$B$4:$B$1000)*1,[1]OUT_SyntheticFuels!N$4:N$1000)</f>
        <v>1.8410115282613E-2</v>
      </c>
      <c r="P2323" s="1" cm="1">
        <f t="array" ref="P2323">SUMPRODUCT(ISNUMBER(SEARCH("SUP_WODH2CCS",[1]OUT_SyntheticFuels!$C$4:$C$1000))*1,("var_ncap"=[1]OUT_SyntheticFuels!$B$4:$B$1000)*1,[1]OUT_SyntheticFuels!O$4:O$1000)</f>
        <v>0.112775408361799</v>
      </c>
      <c r="Q2323" s="1" cm="1">
        <f t="array" ref="Q2323">SUMPRODUCT(ISNUMBER(SEARCH("SUP_WODH2CCS",[1]OUT_SyntheticFuels!$C$4:$C$1000))*1,("var_ncap"=[1]OUT_SyntheticFuels!$B$4:$B$1000)*1,[1]OUT_SyntheticFuels!P$4:P$1000)</f>
        <v>5.1342808180305901E-3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3.71208505754879E-6</v>
      </c>
      <c r="G2325" s="7" cm="1">
        <f t="array" ref="G2325">SUMPRODUCT(("CT_CWODBDS"=[1]OUT_SyntheticFuels!$C$4:$C$1000)*1,("var_ncap"=[1]OUT_SyntheticFuels!$B$4:$B$1000)*1,[1]OUT_SyntheticFuels!F$4:F$1000)</f>
        <v>1.6177462170534601E-6</v>
      </c>
      <c r="H2325" s="7" cm="1">
        <f t="array" ref="H2325">SUMPRODUCT(("CT_CWODBDS"=[1]OUT_SyntheticFuels!$C$4:$C$1000)*1,("var_ncap"=[1]OUT_SyntheticFuels!$B$4:$B$1000)*1,[1]OUT_SyntheticFuels!G$4:G$1000)</f>
        <v>1.9112709059649298E-6</v>
      </c>
      <c r="I2325" s="7" cm="1">
        <f t="array" ref="I2325">SUMPRODUCT(("CT_CWODBDS"=[1]OUT_SyntheticFuels!$C$4:$C$1000)*1,("var_ncap"=[1]OUT_SyntheticFuels!$B$4:$B$1000)*1,[1]OUT_SyntheticFuels!H$4:H$1000)</f>
        <v>1.1108588140868801E-6</v>
      </c>
      <c r="J2325" s="7" cm="1">
        <f t="array" ref="J2325">SUMPRODUCT(("CT_CWODBDS"=[1]OUT_SyntheticFuels!$C$4:$C$1000)*1,("var_ncap"=[1]OUT_SyntheticFuels!$B$4:$B$1000)*1,[1]OUT_SyntheticFuels!I$4:I$1000)</f>
        <v>2.5823575287809699E-4</v>
      </c>
      <c r="K2325" s="7" cm="1">
        <f t="array" ref="K2325">SUMPRODUCT(("CT_CWODBDS"=[1]OUT_SyntheticFuels!$C$4:$C$1000)*1,("var_ncap"=[1]OUT_SyntheticFuels!$B$4:$B$1000)*1,[1]OUT_SyntheticFuels!J$4:J$1000)</f>
        <v>1.93952889424092E-5</v>
      </c>
      <c r="L2325" s="7" cm="1">
        <f t="array" ref="L2325">SUMPRODUCT(("CT_CWODBDS"=[1]OUT_SyntheticFuels!$C$4:$C$1000)*1,("var_ncap"=[1]OUT_SyntheticFuels!$B$4:$B$1000)*1,[1]OUT_SyntheticFuels!K$4:K$1000)</f>
        <v>2.2859854002149799E-5</v>
      </c>
      <c r="M2325" s="7" cm="1">
        <f t="array" ref="M2325">SUMPRODUCT(("CT_CWODBDS"=[1]OUT_SyntheticFuels!$C$4:$C$1000)*1,("var_ncap"=[1]OUT_SyntheticFuels!$B$4:$B$1000)*1,[1]OUT_SyntheticFuels!L$4:L$1000)</f>
        <v>1.7676142672999601E-4</v>
      </c>
      <c r="N2325" s="7" cm="1">
        <f t="array" ref="N2325">SUMPRODUCT(("CT_CWODBDS"=[1]OUT_SyntheticFuels!$C$4:$C$1000)*1,("var_ncap"=[1]OUT_SyntheticFuels!$B$4:$B$1000)*1,[1]OUT_SyntheticFuels!M$4:M$1000)</f>
        <v>3.9646057499735401E-5</v>
      </c>
      <c r="O2325" s="7" cm="1">
        <f t="array" ref="O2325">SUMPRODUCT(("CT_CWODBDS"=[1]OUT_SyntheticFuels!$C$4:$C$1000)*1,("var_ncap"=[1]OUT_SyntheticFuels!$B$4:$B$1000)*1,[1]OUT_SyntheticFuels!N$4:N$1000)</f>
        <v>1.2270046754780501E-3</v>
      </c>
      <c r="P2325" s="7" cm="1">
        <f t="array" ref="P2325">SUMPRODUCT(("CT_CWODBDS"=[1]OUT_SyntheticFuels!$C$4:$C$1000)*1,("var_ncap"=[1]OUT_SyntheticFuels!$B$4:$B$1000)*1,[1]OUT_SyntheticFuels!O$4:O$1000)</f>
        <v>7.1307901320358301E-6</v>
      </c>
      <c r="Q2325" s="7" cm="1">
        <f t="array" ref="Q2325">SUMPRODUCT(("CT_CWODBDS"=[1]OUT_SyntheticFuels!$C$4:$C$1000)*1,("var_ncap"=[1]OUT_SyntheticFuels!$B$4:$B$1000)*1,[1]OUT_SyntheticFuels!P$4:P$1000)</f>
        <v>4.39577809559912E-5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2.2485989913665101E-4</v>
      </c>
      <c r="L2326" s="7" cm="1">
        <f t="array" ref="L2326">SUMPRODUCT(("CT_CWODBDSCCS"=[1]OUT_SyntheticFuels!$C$4:$C$1000)*1,("var_ncap"=[1]OUT_SyntheticFuels!$B$4:$B$1000)*1,[1]OUT_SyntheticFuels!K$4:K$1000)</f>
        <v>1.8209474789298E-5</v>
      </c>
      <c r="M2326" s="7" cm="1">
        <f t="array" ref="M2326">SUMPRODUCT(("CT_CWODBDSCCS"=[1]OUT_SyntheticFuels!$C$4:$C$1000)*1,("var_ncap"=[1]OUT_SyntheticFuels!$B$4:$B$1000)*1,[1]OUT_SyntheticFuels!L$4:L$1000)</f>
        <v>0.221588000619029</v>
      </c>
      <c r="N2326" s="7" cm="1">
        <f t="array" ref="N2326">SUMPRODUCT(("CT_CWODBDSCCS"=[1]OUT_SyntheticFuels!$C$4:$C$1000)*1,("var_ncap"=[1]OUT_SyntheticFuels!$B$4:$B$1000)*1,[1]OUT_SyntheticFuels!M$4:M$1000)</f>
        <v>2.8888793576988398E-6</v>
      </c>
      <c r="O2326" s="7" cm="1">
        <f t="array" ref="O2326">SUMPRODUCT(("CT_CWODBDSCCS"=[1]OUT_SyntheticFuels!$C$4:$C$1000)*1,("var_ncap"=[1]OUT_SyntheticFuels!$B$4:$B$1000)*1,[1]OUT_SyntheticFuels!N$4:N$1000)</f>
        <v>4.8433162111547304E-6</v>
      </c>
      <c r="P2326" s="7" cm="1">
        <f t="array" ref="P2326">SUMPRODUCT(("CT_CWODBDSCCS"=[1]OUT_SyntheticFuels!$C$4:$C$1000)*1,("var_ncap"=[1]OUT_SyntheticFuels!$B$4:$B$1000)*1,[1]OUT_SyntheticFuels!O$4:O$1000)</f>
        <v>9.6581943083085599E-6</v>
      </c>
      <c r="Q2326" s="7" cm="1">
        <f t="array" ref="Q2326">SUMPRODUCT(("CT_CWODBDSCCS"=[1]OUT_SyntheticFuels!$C$4:$C$1000)*1,("var_ncap"=[1]OUT_SyntheticFuels!$B$4:$B$1000)*1,[1]OUT_SyntheticFuels!P$4:P$1000)</f>
        <v>0.20458646127352001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8.2257225581831694E-3</v>
      </c>
      <c r="G2327" s="7" cm="1">
        <f t="array" ref="G2327">SUMPRODUCT(("CT_CWODETH"=[1]OUT_SyntheticFuels!$C$4:$C$1000)*1,("var_ncap"=[1]OUT_SyntheticFuels!$B$4:$B$1000)*1,[1]OUT_SyntheticFuels!F$4:F$1000)</f>
        <v>4.6106125771601296E-6</v>
      </c>
      <c r="H2327" s="7" cm="1">
        <f t="array" ref="H2327">SUMPRODUCT(("CT_CWODETH"=[1]OUT_SyntheticFuels!$C$4:$C$1000)*1,("var_ncap"=[1]OUT_SyntheticFuels!$B$4:$B$1000)*1,[1]OUT_SyntheticFuels!G$4:G$1000)</f>
        <v>3.01298014864863E-2</v>
      </c>
      <c r="I2327" s="7" cm="1">
        <f t="array" ref="I2327">SUMPRODUCT(("CT_CWODETH"=[1]OUT_SyntheticFuels!$C$4:$C$1000)*1,("var_ncap"=[1]OUT_SyntheticFuels!$B$4:$B$1000)*1,[1]OUT_SyntheticFuels!H$4:H$1000)</f>
        <v>7.3234051640796301E-7</v>
      </c>
      <c r="J2327" s="7" cm="1">
        <f t="array" ref="J2327">SUMPRODUCT(("CT_CWODETH"=[1]OUT_SyntheticFuels!$C$4:$C$1000)*1,("var_ncap"=[1]OUT_SyntheticFuels!$B$4:$B$1000)*1,[1]OUT_SyntheticFuels!I$4:I$1000)</f>
        <v>5.86449901558496E-6</v>
      </c>
      <c r="K2327" s="7" cm="1">
        <f t="array" ref="K2327">SUMPRODUCT(("CT_CWODETH"=[1]OUT_SyntheticFuels!$C$4:$C$1000)*1,("var_ncap"=[1]OUT_SyntheticFuels!$B$4:$B$1000)*1,[1]OUT_SyntheticFuels!J$4:J$1000)</f>
        <v>5.7893083840169497E-6</v>
      </c>
      <c r="L2327" s="7" cm="1">
        <f t="array" ref="L2327">SUMPRODUCT(("CT_CWODETH"=[1]OUT_SyntheticFuels!$C$4:$C$1000)*1,("var_ncap"=[1]OUT_SyntheticFuels!$B$4:$B$1000)*1,[1]OUT_SyntheticFuels!K$4:K$1000)</f>
        <v>1.2510075073100699E-4</v>
      </c>
      <c r="M2327" s="7" cm="1">
        <f t="array" ref="M2327">SUMPRODUCT(("CT_CWODETH"=[1]OUT_SyntheticFuels!$C$4:$C$1000)*1,("var_ncap"=[1]OUT_SyntheticFuels!$B$4:$B$1000)*1,[1]OUT_SyntheticFuels!L$4:L$1000)</f>
        <v>1.3484728040228999E-4</v>
      </c>
      <c r="N2327" s="7" cm="1">
        <f t="array" ref="N2327">SUMPRODUCT(("CT_CWODETH"=[1]OUT_SyntheticFuels!$C$4:$C$1000)*1,("var_ncap"=[1]OUT_SyntheticFuels!$B$4:$B$1000)*1,[1]OUT_SyntheticFuels!M$4:M$1000)</f>
        <v>1.04723293265314E-5</v>
      </c>
      <c r="O2327" s="7" cm="1">
        <f t="array" ref="O2327">SUMPRODUCT(("CT_CWODETH"=[1]OUT_SyntheticFuels!$C$4:$C$1000)*1,("var_ncap"=[1]OUT_SyntheticFuels!$B$4:$B$1000)*1,[1]OUT_SyntheticFuels!N$4:N$1000)</f>
        <v>6.0724279301939996E-4</v>
      </c>
      <c r="P2327" s="7" cm="1">
        <f t="array" ref="P2327">SUMPRODUCT(("CT_CWODETH"=[1]OUT_SyntheticFuels!$C$4:$C$1000)*1,("var_ncap"=[1]OUT_SyntheticFuels!$B$4:$B$1000)*1,[1]OUT_SyntheticFuels!O$4:O$1000)</f>
        <v>7.2284748370363102E-6</v>
      </c>
      <c r="Q2327" s="7" cm="1">
        <f t="array" ref="Q2327">SUMPRODUCT(("CT_CWODETH"=[1]OUT_SyntheticFuels!$C$4:$C$1000)*1,("var_ncap"=[1]OUT_SyntheticFuels!$B$4:$B$1000)*1,[1]OUT_SyntheticFuels!P$4:P$1000)</f>
        <v>1.48794324992385E-4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1.02511015295996E-4</v>
      </c>
      <c r="L2328" s="7" cm="1">
        <f t="array" ref="L2328">SUMPRODUCT(("CT_CWODETHCCS"=[1]OUT_SyntheticFuels!$C$4:$C$1000)*1,("var_ncap"=[1]OUT_SyntheticFuels!$B$4:$B$1000)*1,[1]OUT_SyntheticFuels!K$4:K$1000)</f>
        <v>1.07139937925027E-4</v>
      </c>
      <c r="M2328" s="7" cm="1">
        <f t="array" ref="M2328">SUMPRODUCT(("CT_CWODETHCCS"=[1]OUT_SyntheticFuels!$C$4:$C$1000)*1,("var_ncap"=[1]OUT_SyntheticFuels!$B$4:$B$1000)*1,[1]OUT_SyntheticFuels!L$4:L$1000)</f>
        <v>9.7470768500996699E-5</v>
      </c>
      <c r="N2328" s="7" cm="1">
        <f t="array" ref="N2328">SUMPRODUCT(("CT_CWODETHCCS"=[1]OUT_SyntheticFuels!$C$4:$C$1000)*1,("var_ncap"=[1]OUT_SyntheticFuels!$B$4:$B$1000)*1,[1]OUT_SyntheticFuels!M$4:M$1000)</f>
        <v>5.2812272815645002E-5</v>
      </c>
      <c r="O2328" s="7" cm="1">
        <f t="array" ref="O2328">SUMPRODUCT(("CT_CWODETHCCS"=[1]OUT_SyntheticFuels!$C$4:$C$1000)*1,("var_ncap"=[1]OUT_SyntheticFuels!$B$4:$B$1000)*1,[1]OUT_SyntheticFuels!N$4:N$1000)</f>
        <v>9.815936014498101E-4</v>
      </c>
      <c r="P2328" s="7" cm="1">
        <f t="array" ref="P2328">SUMPRODUCT(("CT_CWODETHCCS"=[1]OUT_SyntheticFuels!$C$4:$C$1000)*1,("var_ncap"=[1]OUT_SyntheticFuels!$B$4:$B$1000)*1,[1]OUT_SyntheticFuels!O$4:O$1000)</f>
        <v>3.9594572939735796E-6</v>
      </c>
      <c r="Q2328" s="7" cm="1">
        <f t="array" ref="Q2328">SUMPRODUCT(("CT_CWODETHCCS"=[1]OUT_SyntheticFuels!$C$4:$C$1000)*1,("var_ncap"=[1]OUT_SyntheticFuels!$B$4:$B$1000)*1,[1]OUT_SyntheticFuels!P$4:P$1000)</f>
        <v>6.8927502434706903E-5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5.6887478342089598E-2</v>
      </c>
      <c r="G2329" s="7" cm="1">
        <f t="array" ref="G2329">SUMPRODUCT(("SUP_MNRBIO"=[1]OUT_SyntheticFuels!$C$4:$C$1000)*1,("var_ncap"=[1]OUT_SyntheticFuels!$B$4:$B$1000)*1,[1]OUT_SyntheticFuels!F$4:F$1000)</f>
        <v>0.10553523385819701</v>
      </c>
      <c r="H2329" s="7" cm="1">
        <f t="array" ref="H2329">SUMPRODUCT(("SUP_MNRBIO"=[1]OUT_SyntheticFuels!$C$4:$C$1000)*1,("var_ncap"=[1]OUT_SyntheticFuels!$B$4:$B$1000)*1,[1]OUT_SyntheticFuels!G$4:G$1000)</f>
        <v>1.85545514920232E-5</v>
      </c>
      <c r="I2329" s="7" cm="1">
        <f t="array" ref="I2329">SUMPRODUCT(("SUP_MNRBIO"=[1]OUT_SyntheticFuels!$C$4:$C$1000)*1,("var_ncap"=[1]OUT_SyntheticFuels!$B$4:$B$1000)*1,[1]OUT_SyntheticFuels!H$4:H$1000)</f>
        <v>1.2841822334620899E-5</v>
      </c>
      <c r="J2329" s="7" cm="1">
        <f t="array" ref="J2329">SUMPRODUCT(("SUP_MNRBIO"=[1]OUT_SyntheticFuels!$C$4:$C$1000)*1,("var_ncap"=[1]OUT_SyntheticFuels!$B$4:$B$1000)*1,[1]OUT_SyntheticFuels!I$4:I$1000)</f>
        <v>1.00498046656039E-4</v>
      </c>
      <c r="K2329" s="7" cm="1">
        <f t="array" ref="K2329">SUMPRODUCT(("SUP_MNRBIO"=[1]OUT_SyntheticFuels!$C$4:$C$1000)*1,("var_ncap"=[1]OUT_SyntheticFuels!$B$4:$B$1000)*1,[1]OUT_SyntheticFuels!J$4:J$1000)</f>
        <v>7.4255222635480997E-2</v>
      </c>
      <c r="L2329" s="7" cm="1">
        <f t="array" ref="L2329">SUMPRODUCT(("SUP_MNRBIO"=[1]OUT_SyntheticFuels!$C$4:$C$1000)*1,("var_ncap"=[1]OUT_SyntheticFuels!$B$4:$B$1000)*1,[1]OUT_SyntheticFuels!K$4:K$1000)</f>
        <v>9.2276456110884697E-2</v>
      </c>
      <c r="M2329" s="7" cm="1">
        <f t="array" ref="M2329">SUMPRODUCT(("SUP_MNRBIO"=[1]OUT_SyntheticFuels!$C$4:$C$1000)*1,("var_ncap"=[1]OUT_SyntheticFuels!$B$4:$B$1000)*1,[1]OUT_SyntheticFuels!L$4:L$1000)</f>
        <v>0.144230785988921</v>
      </c>
      <c r="N2329" s="7" cm="1">
        <f t="array" ref="N2329">SUMPRODUCT(("SUP_MNRBIO"=[1]OUT_SyntheticFuels!$C$4:$C$1000)*1,("var_ncap"=[1]OUT_SyntheticFuels!$B$4:$B$1000)*1,[1]OUT_SyntheticFuels!M$4:M$1000)</f>
        <v>9.8653315952782292E-3</v>
      </c>
      <c r="O2329" s="7" cm="1">
        <f t="array" ref="O2329">SUMPRODUCT(("SUP_MNRBIO"=[1]OUT_SyntheticFuels!$C$4:$C$1000)*1,("var_ncap"=[1]OUT_SyntheticFuels!$B$4:$B$1000)*1,[1]OUT_SyntheticFuels!N$4:N$1000)</f>
        <v>6.4482756235524602E-2</v>
      </c>
      <c r="P2329" s="7" cm="1">
        <f t="array" ref="P2329">SUMPRODUCT(("SUP_MNRBIO"=[1]OUT_SyntheticFuels!$C$4:$C$1000)*1,("var_ncap"=[1]OUT_SyntheticFuels!$B$4:$B$1000)*1,[1]OUT_SyntheticFuels!O$4:O$1000)</f>
        <v>9.2259642675005707E-2</v>
      </c>
      <c r="Q2329" s="7" cm="1">
        <f t="array" ref="Q2329">SUMPRODUCT(("SUP_MNRBIO"=[1]OUT_SyntheticFuels!$C$4:$C$1000)*1,("var_ncap"=[1]OUT_SyntheticFuels!$B$4:$B$1000)*1,[1]OUT_SyntheticFuels!P$4:P$1000)</f>
        <v>0.144320649631721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4.1199058919155597E-3</v>
      </c>
      <c r="G2330" s="7" cm="1">
        <f t="array" ref="G2330">SUMPRODUCT(("SUP_WSTBIO"=[1]OUT_SyntheticFuels!$C$4:$C$1000)*1,("var_ncap"=[1]OUT_SyntheticFuels!$B$4:$B$1000)*1,[1]OUT_SyntheticFuels!F$4:F$1000)</f>
        <v>4.4604361203578E-3</v>
      </c>
      <c r="H2330" s="7" cm="1">
        <f t="array" ref="H2330">SUMPRODUCT(("SUP_WSTBIO"=[1]OUT_SyntheticFuels!$C$4:$C$1000)*1,("var_ncap"=[1]OUT_SyntheticFuels!$B$4:$B$1000)*1,[1]OUT_SyntheticFuels!G$4:G$1000)</f>
        <v>1.62847149294034E-5</v>
      </c>
      <c r="I2330" s="7" cm="1">
        <f t="array" ref="I2330">SUMPRODUCT(("SUP_WSTBIO"=[1]OUT_SyntheticFuels!$C$4:$C$1000)*1,("var_ncap"=[1]OUT_SyntheticFuels!$B$4:$B$1000)*1,[1]OUT_SyntheticFuels!H$4:H$1000)</f>
        <v>7.5691901245971097E-2</v>
      </c>
      <c r="J2330" s="7" cm="1">
        <f t="array" ref="J2330">SUMPRODUCT(("SUP_WSTBIO"=[1]OUT_SyntheticFuels!$C$4:$C$1000)*1,("var_ncap"=[1]OUT_SyntheticFuels!$B$4:$B$1000)*1,[1]OUT_SyntheticFuels!I$4:I$1000)</f>
        <v>0.116855869475317</v>
      </c>
      <c r="K2330" s="7" cm="1">
        <f t="array" ref="K2330">SUMPRODUCT(("SUP_WSTBIO"=[1]OUT_SyntheticFuels!$C$4:$C$1000)*1,("var_ncap"=[1]OUT_SyntheticFuels!$B$4:$B$1000)*1,[1]OUT_SyntheticFuels!J$4:J$1000)</f>
        <v>0.120639967017196</v>
      </c>
      <c r="L2330" s="7" cm="1">
        <f t="array" ref="L2330">SUMPRODUCT(("SUP_WSTBIO"=[1]OUT_SyntheticFuels!$C$4:$C$1000)*1,("var_ncap"=[1]OUT_SyntheticFuels!$B$4:$B$1000)*1,[1]OUT_SyntheticFuels!K$4:K$1000)</f>
        <v>5.8820550426935403E-2</v>
      </c>
      <c r="M2330" s="7" cm="1">
        <f t="array" ref="M2330">SUMPRODUCT(("SUP_WSTBIO"=[1]OUT_SyntheticFuels!$C$4:$C$1000)*1,("var_ncap"=[1]OUT_SyntheticFuels!$B$4:$B$1000)*1,[1]OUT_SyntheticFuels!L$4:L$1000)</f>
        <v>7.55725593426744E-2</v>
      </c>
      <c r="N2330" s="7" cm="1">
        <f t="array" ref="N2330">SUMPRODUCT(("SUP_WSTBIO"=[1]OUT_SyntheticFuels!$C$4:$C$1000)*1,("var_ncap"=[1]OUT_SyntheticFuels!$B$4:$B$1000)*1,[1]OUT_SyntheticFuels!M$4:M$1000)</f>
        <v>0.125911957329776</v>
      </c>
      <c r="O2330" s="7" cm="1">
        <f t="array" ref="O2330">SUMPRODUCT(("SUP_WSTBIO"=[1]OUT_SyntheticFuels!$C$4:$C$1000)*1,("var_ncap"=[1]OUT_SyntheticFuels!$B$4:$B$1000)*1,[1]OUT_SyntheticFuels!N$4:N$1000)</f>
        <v>0.16726219605532</v>
      </c>
      <c r="P2330" s="7" cm="1">
        <f t="array" ref="P2330">SUMPRODUCT(("SUP_WSTBIO"=[1]OUT_SyntheticFuels!$C$4:$C$1000)*1,("var_ncap"=[1]OUT_SyntheticFuels!$B$4:$B$1000)*1,[1]OUT_SyntheticFuels!O$4:O$1000)</f>
        <v>6.1857609471201398E-2</v>
      </c>
      <c r="Q2330" s="7" cm="1">
        <f t="array" ref="Q2330">SUMPRODUCT(("SUP_WSTBIO"=[1]OUT_SyntheticFuels!$C$4:$C$1000)*1,("var_ncap"=[1]OUT_SyntheticFuels!$B$4:$B$1000)*1,[1]OUT_SyntheticFuels!P$4:P$1000)</f>
        <v>7.5779803530537607E-2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2.2004192106914899E-4</v>
      </c>
      <c r="L2332" s="7" cm="1">
        <f t="array" ref="L2332">SUMPRODUCT(("SUP_WSTHTGBIO"=[1]OUT_SyntheticFuels!$C$4:$C$1000)*1,("var_ncap"=[1]OUT_SyntheticFuels!$B$4:$B$1000)*1,[1]OUT_SyntheticFuels!K$4:K$1000)</f>
        <v>6.8936506614985306E-5</v>
      </c>
      <c r="M2332" s="7" cm="1">
        <f t="array" ref="M2332">SUMPRODUCT(("SUP_WSTHTGBIO"=[1]OUT_SyntheticFuels!$C$4:$C$1000)*1,("var_ncap"=[1]OUT_SyntheticFuels!$B$4:$B$1000)*1,[1]OUT_SyntheticFuels!L$4:L$1000)</f>
        <v>3.68632097973775E-3</v>
      </c>
      <c r="N2332" s="7" cm="1">
        <f t="array" ref="N2332">SUMPRODUCT(("SUP_WSTHTGBIO"=[1]OUT_SyntheticFuels!$C$4:$C$1000)*1,("var_ncap"=[1]OUT_SyntheticFuels!$B$4:$B$1000)*1,[1]OUT_SyntheticFuels!M$4:M$1000)</f>
        <v>2.9742791318831401E-6</v>
      </c>
      <c r="O2332" s="7" cm="1">
        <f t="array" ref="O2332">SUMPRODUCT(("SUP_WSTHTGBIO"=[1]OUT_SyntheticFuels!$C$4:$C$1000)*1,("var_ncap"=[1]OUT_SyntheticFuels!$B$4:$B$1000)*1,[1]OUT_SyntheticFuels!N$4:N$1000)</f>
        <v>3.1103608879257501E-4</v>
      </c>
      <c r="P2332" s="7" cm="1">
        <f t="array" ref="P2332">SUMPRODUCT(("SUP_WSTHTGBIO"=[1]OUT_SyntheticFuels!$C$4:$C$1000)*1,("var_ncap"=[1]OUT_SyntheticFuels!$B$4:$B$1000)*1,[1]OUT_SyntheticFuels!O$4:O$1000)</f>
        <v>3.8500562153723496E-6</v>
      </c>
      <c r="Q2332" s="7" cm="1">
        <f t="array" ref="Q2332">SUMPRODUCT(("SUP_WSTHTGBIO"=[1]OUT_SyntheticFuels!$C$4:$C$1000)*1,("var_ncap"=[1]OUT_SyntheticFuels!$B$4:$B$1000)*1,[1]OUT_SyntheticFuels!P$4:P$1000)</f>
        <v>7.4794568740067899E-4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4.1492623222554098E-5</v>
      </c>
      <c r="L2333" s="7" cm="1">
        <f t="array" ref="L2333">SUMPRODUCT(("SUP_WSTHTGBIOCCS"=[1]OUT_SyntheticFuels!$C$4:$C$1000)*1,("var_ncap"=[1]OUT_SyntheticFuels!$B$4:$B$1000)*1,[1]OUT_SyntheticFuels!K$4:K$1000)</f>
        <v>5.0720384084820903E-5</v>
      </c>
      <c r="M2333" s="7" cm="1">
        <f t="array" ref="M2333">SUMPRODUCT(("SUP_WSTHTGBIOCCS"=[1]OUT_SyntheticFuels!$C$4:$C$1000)*1,("var_ncap"=[1]OUT_SyntheticFuels!$B$4:$B$1000)*1,[1]OUT_SyntheticFuels!L$4:L$1000)</f>
        <v>3.3738808770829802E-4</v>
      </c>
      <c r="N2333" s="7" cm="1">
        <f t="array" ref="N2333">SUMPRODUCT(("SUP_WSTHTGBIOCCS"=[1]OUT_SyntheticFuels!$C$4:$C$1000)*1,("var_ncap"=[1]OUT_SyntheticFuels!$B$4:$B$1000)*1,[1]OUT_SyntheticFuels!M$4:M$1000)</f>
        <v>1.3579218393159099E-6</v>
      </c>
      <c r="O2333" s="7" cm="1">
        <f t="array" ref="O2333">SUMPRODUCT(("SUP_WSTHTGBIOCCS"=[1]OUT_SyntheticFuels!$C$4:$C$1000)*1,("var_ncap"=[1]OUT_SyntheticFuels!$B$4:$B$1000)*1,[1]OUT_SyntheticFuels!N$4:N$1000)</f>
        <v>4.8920153777213503E-5</v>
      </c>
      <c r="P2333" s="7" cm="1">
        <f t="array" ref="P2333">SUMPRODUCT(("SUP_WSTHTGBIOCCS"=[1]OUT_SyntheticFuels!$C$4:$C$1000)*1,("var_ncap"=[1]OUT_SyntheticFuels!$B$4:$B$1000)*1,[1]OUT_SyntheticFuels!O$4:O$1000)</f>
        <v>5.59540183968062E-6</v>
      </c>
      <c r="Q2333" s="7" cm="1">
        <f t="array" ref="Q2333">SUMPRODUCT(("SUP_WSTHTGBIOCCS"=[1]OUT_SyntheticFuels!$C$4:$C$1000)*1,("var_ncap"=[1]OUT_SyntheticFuels!$B$4:$B$1000)*1,[1]OUT_SyntheticFuels!P$4:P$1000)</f>
        <v>3.8609126712818998E-4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8.7786299683468104E-6</v>
      </c>
      <c r="G2334" s="7" cm="1">
        <f t="array" ref="G2334">SUMPRODUCT(("SUP_WODBIO"=[1]OUT_SyntheticFuels!$C$4:$C$1000)*1,("var_ncap"=[1]OUT_SyntheticFuels!$B$4:$B$1000)*1,[1]OUT_SyntheticFuels!F$4:F$1000)</f>
        <v>1.6295736182251E-4</v>
      </c>
      <c r="H2334" s="7" cm="1">
        <f t="array" ref="H2334">SUMPRODUCT(("SUP_WODBIO"=[1]OUT_SyntheticFuels!$C$4:$C$1000)*1,("var_ncap"=[1]OUT_SyntheticFuels!$B$4:$B$1000)*1,[1]OUT_SyntheticFuels!G$4:G$1000)</f>
        <v>9.7817321853215397E-6</v>
      </c>
      <c r="I2334" s="7" cm="1">
        <f t="array" ref="I2334">SUMPRODUCT(("SUP_WODBIO"=[1]OUT_SyntheticFuels!$C$4:$C$1000)*1,("var_ncap"=[1]OUT_SyntheticFuels!$B$4:$B$1000)*1,[1]OUT_SyntheticFuels!H$4:H$1000)</f>
        <v>6.9837062748005997E-6</v>
      </c>
      <c r="J2334" s="7" cm="1">
        <f t="array" ref="J2334">SUMPRODUCT(("SUP_WODBIO"=[1]OUT_SyntheticFuels!$C$4:$C$1000)*1,("var_ncap"=[1]OUT_SyntheticFuels!$B$4:$B$1000)*1,[1]OUT_SyntheticFuels!I$4:I$1000)</f>
        <v>1.15251702983503E-4</v>
      </c>
      <c r="K2334" s="7" cm="1">
        <f t="array" ref="K2334">SUMPRODUCT(("SUP_WODBIO"=[1]OUT_SyntheticFuels!$C$4:$C$1000)*1,("var_ncap"=[1]OUT_SyntheticFuels!$B$4:$B$1000)*1,[1]OUT_SyntheticFuels!J$4:J$1000)</f>
        <v>1.49260928270387E-5</v>
      </c>
      <c r="L2334" s="7" cm="1">
        <f t="array" ref="L2334">SUMPRODUCT(("SUP_WODBIO"=[1]OUT_SyntheticFuels!$C$4:$C$1000)*1,("var_ncap"=[1]OUT_SyntheticFuels!$B$4:$B$1000)*1,[1]OUT_SyntheticFuels!K$4:K$1000)</f>
        <v>8.9161244109176594E-5</v>
      </c>
      <c r="M2334" s="7" cm="1">
        <f t="array" ref="M2334">SUMPRODUCT(("SUP_WODBIO"=[1]OUT_SyntheticFuels!$C$4:$C$1000)*1,("var_ncap"=[1]OUT_SyntheticFuels!$B$4:$B$1000)*1,[1]OUT_SyntheticFuels!L$4:L$1000)</f>
        <v>1.2970809437033099E-4</v>
      </c>
      <c r="N2334" s="7" cm="1">
        <f t="array" ref="N2334">SUMPRODUCT(("SUP_WODBIO"=[1]OUT_SyntheticFuels!$C$4:$C$1000)*1,("var_ncap"=[1]OUT_SyntheticFuels!$B$4:$B$1000)*1,[1]OUT_SyntheticFuels!M$4:M$1000)</f>
        <v>1.63785469119221E-5</v>
      </c>
      <c r="O2334" s="7" cm="1">
        <f t="array" ref="O2334">SUMPRODUCT(("SUP_WODBIO"=[1]OUT_SyntheticFuels!$C$4:$C$1000)*1,("var_ncap"=[1]OUT_SyntheticFuels!$B$4:$B$1000)*1,[1]OUT_SyntheticFuels!N$4:N$1000)</f>
        <v>1.9215623209696E-4</v>
      </c>
      <c r="P2334" s="7" cm="1">
        <f t="array" ref="P2334">SUMPRODUCT(("SUP_WODBIO"=[1]OUT_SyntheticFuels!$C$4:$C$1000)*1,("var_ncap"=[1]OUT_SyntheticFuels!$B$4:$B$1000)*1,[1]OUT_SyntheticFuels!O$4:O$1000)</f>
        <v>4.3879236487598802E-5</v>
      </c>
      <c r="Q2334" s="7" cm="1">
        <f t="array" ref="Q2334">SUMPRODUCT(("SUP_WODBIO"=[1]OUT_SyntheticFuels!$C$4:$C$1000)*1,("var_ncap"=[1]OUT_SyntheticFuels!$B$4:$B$1000)*1,[1]OUT_SyntheticFuels!P$4:P$1000)</f>
        <v>8.5626815302929495E-4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1.578878511707E-4</v>
      </c>
      <c r="L2335" s="7" cm="1">
        <f t="array" ref="L2335">SUMPRODUCT(("SUP_WODBIOCCS"=[1]OUT_SyntheticFuels!$C$4:$C$1000)*1,("var_ncap"=[1]OUT_SyntheticFuels!$B$4:$B$1000)*1,[1]OUT_SyntheticFuels!K$4:K$1000)</f>
        <v>3.03567569304546E-5</v>
      </c>
      <c r="M2335" s="7" cm="1">
        <f t="array" ref="M2335">SUMPRODUCT(("SUP_WODBIOCCS"=[1]OUT_SyntheticFuels!$C$4:$C$1000)*1,("var_ncap"=[1]OUT_SyntheticFuels!$B$4:$B$1000)*1,[1]OUT_SyntheticFuels!L$4:L$1000)</f>
        <v>2.5922515545326801E-4</v>
      </c>
      <c r="N2335" s="7" cm="1">
        <f t="array" ref="N2335">SUMPRODUCT(("SUP_WODBIOCCS"=[1]OUT_SyntheticFuels!$C$4:$C$1000)*1,("var_ncap"=[1]OUT_SyntheticFuels!$B$4:$B$1000)*1,[1]OUT_SyntheticFuels!M$4:M$1000)</f>
        <v>1.9297920318527199E-5</v>
      </c>
      <c r="O2335" s="7" cm="1">
        <f t="array" ref="O2335">SUMPRODUCT(("SUP_WODBIOCCS"=[1]OUT_SyntheticFuels!$C$4:$C$1000)*1,("var_ncap"=[1]OUT_SyntheticFuels!$B$4:$B$1000)*1,[1]OUT_SyntheticFuels!N$4:N$1000)</f>
        <v>2.6402454605607299E-4</v>
      </c>
      <c r="P2335" s="7" cm="1">
        <f t="array" ref="P2335">SUMPRODUCT(("SUP_WODBIOCCS"=[1]OUT_SyntheticFuels!$C$4:$C$1000)*1,("var_ncap"=[1]OUT_SyntheticFuels!$B$4:$B$1000)*1,[1]OUT_SyntheticFuels!O$4:O$1000)</f>
        <v>2.3801004083893601E-5</v>
      </c>
      <c r="Q2335" s="7" cm="1">
        <f t="array" ref="Q2335">SUMPRODUCT(("SUP_WODBIOCCS"=[1]OUT_SyntheticFuels!$C$4:$C$1000)*1,("var_ncap"=[1]OUT_SyntheticFuels!$B$4:$B$1000)*1,[1]OUT_SyntheticFuels!P$4:P$1000)</f>
        <v>9.4295537483882099E-4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1.4412035787811601E-2</v>
      </c>
      <c r="G2336" s="7" cm="1">
        <f t="array" ref="G2336">SUMPRODUCT(("SUP_BIONGA"=[1]OUT_SyntheticFuels!$C$4:$C$1000)*1,("var_ncap"=[1]OUT_SyntheticFuels!$B$4:$B$1000)*1,[1]OUT_SyntheticFuels!F$4:F$1000)</f>
        <v>6.8955757313506505E-2</v>
      </c>
      <c r="H2336" s="7" cm="1">
        <f t="array" ref="H2336">SUMPRODUCT(("SUP_BIONGA"=[1]OUT_SyntheticFuels!$C$4:$C$1000)*1,("var_ncap"=[1]OUT_SyntheticFuels!$B$4:$B$1000)*1,[1]OUT_SyntheticFuels!G$4:G$1000)</f>
        <v>5.0965030112960899E-6</v>
      </c>
      <c r="I2336" s="7" cm="1">
        <f t="array" ref="I2336">SUMPRODUCT(("SUP_BIONGA"=[1]OUT_SyntheticFuels!$C$4:$C$1000)*1,("var_ncap"=[1]OUT_SyntheticFuels!$B$4:$B$1000)*1,[1]OUT_SyntheticFuels!H$4:H$1000)</f>
        <v>4.1547190699517498E-6</v>
      </c>
      <c r="J2336" s="7" cm="1">
        <f t="array" ref="J2336">SUMPRODUCT(("SUP_BIONGA"=[1]OUT_SyntheticFuels!$C$4:$C$1000)*1,("var_ncap"=[1]OUT_SyntheticFuels!$B$4:$B$1000)*1,[1]OUT_SyntheticFuels!I$4:I$1000)</f>
        <v>7.5482370742613E-4</v>
      </c>
      <c r="K2336" s="7" cm="1">
        <f t="array" ref="K2336">SUMPRODUCT(("SUP_BIONGA"=[1]OUT_SyntheticFuels!$C$4:$C$1000)*1,("var_ncap"=[1]OUT_SyntheticFuels!$B$4:$B$1000)*1,[1]OUT_SyntheticFuels!J$4:J$1000)</f>
        <v>4.2921271221243298E-2</v>
      </c>
      <c r="L2336" s="7" cm="1">
        <f t="array" ref="L2336">SUMPRODUCT(("SUP_BIONGA"=[1]OUT_SyntheticFuels!$C$4:$C$1000)*1,("var_ncap"=[1]OUT_SyntheticFuels!$B$4:$B$1000)*1,[1]OUT_SyntheticFuels!K$4:K$1000)</f>
        <v>8.0928066695481998E-2</v>
      </c>
      <c r="M2336" s="7" cm="1">
        <f t="array" ref="M2336">SUMPRODUCT(("SUP_BIONGA"=[1]OUT_SyntheticFuels!$C$4:$C$1000)*1,("var_ncap"=[1]OUT_SyntheticFuels!$B$4:$B$1000)*1,[1]OUT_SyntheticFuels!L$4:L$1000)</f>
        <v>0.12267542947722899</v>
      </c>
      <c r="N2336" s="7" cm="1">
        <f t="array" ref="N2336">SUMPRODUCT(("SUP_BIONGA"=[1]OUT_SyntheticFuels!$C$4:$C$1000)*1,("var_ncap"=[1]OUT_SyntheticFuels!$B$4:$B$1000)*1,[1]OUT_SyntheticFuels!M$4:M$1000)</f>
        <v>7.4347019895533994E-2</v>
      </c>
      <c r="O2336" s="7" cm="1">
        <f t="array" ref="O2336">SUMPRODUCT(("SUP_BIONGA"=[1]OUT_SyntheticFuels!$C$4:$C$1000)*1,("var_ncap"=[1]OUT_SyntheticFuels!$B$4:$B$1000)*1,[1]OUT_SyntheticFuels!N$4:N$1000)</f>
        <v>5.3775947728396403E-2</v>
      </c>
      <c r="P2336" s="7" cm="1">
        <f t="array" ref="P2336">SUMPRODUCT(("SUP_BIONGA"=[1]OUT_SyntheticFuels!$C$4:$C$1000)*1,("var_ncap"=[1]OUT_SyntheticFuels!$B$4:$B$1000)*1,[1]OUT_SyntheticFuels!O$4:O$1000)</f>
        <v>8.0919986712547007E-2</v>
      </c>
      <c r="Q2336" s="7" cm="1">
        <f t="array" ref="Q2336">SUMPRODUCT(("SUP_BIONGA"=[1]OUT_SyntheticFuels!$C$4:$C$1000)*1,("var_ncap"=[1]OUT_SyntheticFuels!$B$4:$B$1000)*1,[1]OUT_SyntheticFuels!P$4:P$1000)</f>
        <v>0.123126052927142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0.15777070278810201</v>
      </c>
      <c r="G2337" s="7" cm="1">
        <f t="array" ref="G2337">SUMPRODUCT(("CT_CWODPLT"=[1]OUT_SyntheticFuels!$C$4:$C$1000)*1,("var_ncap"=[1]OUT_SyntheticFuels!$B$4:$B$1000)*1,[1]OUT_SyntheticFuels!F$4:F$1000)</f>
        <v>4.9587115799546402E-2</v>
      </c>
      <c r="H2337" s="7" cm="1">
        <f t="array" ref="H2337">SUMPRODUCT(("CT_CWODPLT"=[1]OUT_SyntheticFuels!$C$4:$C$1000)*1,("var_ncap"=[1]OUT_SyntheticFuels!$B$4:$B$1000)*1,[1]OUT_SyntheticFuels!G$4:G$1000)</f>
        <v>1.6915416284094001E-5</v>
      </c>
      <c r="I2337" s="7" cm="1">
        <f t="array" ref="I2337">SUMPRODUCT(("CT_CWODPLT"=[1]OUT_SyntheticFuels!$C$4:$C$1000)*1,("var_ncap"=[1]OUT_SyntheticFuels!$B$4:$B$1000)*1,[1]OUT_SyntheticFuels!H$4:H$1000)</f>
        <v>1.65873091947958E-5</v>
      </c>
      <c r="J2337" s="7" cm="1">
        <f t="array" ref="J2337">SUMPRODUCT(("CT_CWODPLT"=[1]OUT_SyntheticFuels!$C$4:$C$1000)*1,("var_ncap"=[1]OUT_SyntheticFuels!$B$4:$B$1000)*1,[1]OUT_SyntheticFuels!I$4:I$1000)</f>
        <v>0.161161463275419</v>
      </c>
      <c r="K2337" s="7" cm="1">
        <f t="array" ref="K2337">SUMPRODUCT(("CT_CWODPLT"=[1]OUT_SyntheticFuels!$C$4:$C$1000)*1,("var_ncap"=[1]OUT_SyntheticFuels!$B$4:$B$1000)*1,[1]OUT_SyntheticFuels!J$4:J$1000)</f>
        <v>0.178767335298222</v>
      </c>
      <c r="L2337" s="7" cm="1">
        <f t="array" ref="L2337">SUMPRODUCT(("CT_CWODPLT"=[1]OUT_SyntheticFuels!$C$4:$C$1000)*1,("var_ncap"=[1]OUT_SyntheticFuels!$B$4:$B$1000)*1,[1]OUT_SyntheticFuels!K$4:K$1000)</f>
        <v>9.9076702139673095E-2</v>
      </c>
      <c r="M2337" s="7" cm="1">
        <f t="array" ref="M2337">SUMPRODUCT(("CT_CWODPLT"=[1]OUT_SyntheticFuels!$C$4:$C$1000)*1,("var_ncap"=[1]OUT_SyntheticFuels!$B$4:$B$1000)*1,[1]OUT_SyntheticFuels!L$4:L$1000)</f>
        <v>6.0596869495811098E-2</v>
      </c>
      <c r="N2337" s="7" cm="1">
        <f t="array" ref="N2337">SUMPRODUCT(("CT_CWODPLT"=[1]OUT_SyntheticFuels!$C$4:$C$1000)*1,("var_ncap"=[1]OUT_SyntheticFuels!$B$4:$B$1000)*1,[1]OUT_SyntheticFuels!M$4:M$1000)</f>
        <v>6.7905459302175994E-2</v>
      </c>
      <c r="O2337" s="7" cm="1">
        <f t="array" ref="O2337">SUMPRODUCT(("CT_CWODPLT"=[1]OUT_SyntheticFuels!$C$4:$C$1000)*1,("var_ncap"=[1]OUT_SyntheticFuels!$B$4:$B$1000)*1,[1]OUT_SyntheticFuels!N$4:N$1000)</f>
        <v>0.21703026810942899</v>
      </c>
      <c r="P2337" s="7" cm="1">
        <f t="array" ref="P2337">SUMPRODUCT(("CT_CWODPLT"=[1]OUT_SyntheticFuels!$C$4:$C$1000)*1,("var_ncap"=[1]OUT_SyntheticFuels!$B$4:$B$1000)*1,[1]OUT_SyntheticFuels!O$4:O$1000)</f>
        <v>8.9168714316133907E-2</v>
      </c>
      <c r="Q2337" s="7" cm="1">
        <f t="array" ref="Q2337">SUMPRODUCT(("CT_CWODPLT"=[1]OUT_SyntheticFuels!$C$4:$C$1000)*1,("var_ncap"=[1]OUT_SyntheticFuels!$B$4:$B$1000)*1,[1]OUT_SyntheticFuels!P$4:P$1000)</f>
        <v>5.4127912859220098E-2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8.6079543514774705E-6</v>
      </c>
      <c r="J2338" s="7" cm="1">
        <f t="array" ref="J2338">SUMPRODUCT(("SUP_H2NGA"=[1]OUT_SyntheticFuels!$C$4:$C$1000)*1,("var_ncap"=[1]OUT_SyntheticFuels!$B$4:$B$1000)*1,[1]OUT_SyntheticFuels!I$4:I$1000)</f>
        <v>2.66216495565196E-5</v>
      </c>
      <c r="K2338" s="7" cm="1">
        <f t="array" ref="K2338">SUMPRODUCT(("SUP_H2NGA"=[1]OUT_SyntheticFuels!$C$4:$C$1000)*1,("var_ncap"=[1]OUT_SyntheticFuels!$B$4:$B$1000)*1,[1]OUT_SyntheticFuels!J$4:J$1000)</f>
        <v>0.14402786878979501</v>
      </c>
      <c r="L2338" s="7" cm="1">
        <f t="array" ref="L2338">SUMPRODUCT(("SUP_H2NGA"=[1]OUT_SyntheticFuels!$C$4:$C$1000)*1,("var_ncap"=[1]OUT_SyntheticFuels!$B$4:$B$1000)*1,[1]OUT_SyntheticFuels!K$4:K$1000)</f>
        <v>0.43385450507686901</v>
      </c>
      <c r="M2338" s="7" cm="1">
        <f t="array" ref="M2338">SUMPRODUCT(("SUP_H2NGA"=[1]OUT_SyntheticFuels!$C$4:$C$1000)*1,("var_ncap"=[1]OUT_SyntheticFuels!$B$4:$B$1000)*1,[1]OUT_SyntheticFuels!L$4:L$1000)</f>
        <v>1.00569037036614</v>
      </c>
      <c r="N2338" s="7" cm="1">
        <f t="array" ref="N2338">SUMPRODUCT(("SUP_H2NGA"=[1]OUT_SyntheticFuels!$C$4:$C$1000)*1,("var_ncap"=[1]OUT_SyntheticFuels!$B$4:$B$1000)*1,[1]OUT_SyntheticFuels!M$4:M$1000)</f>
        <v>5.6534749808590797E-5</v>
      </c>
      <c r="O2338" s="7" cm="1">
        <f t="array" ref="O2338">SUMPRODUCT(("SUP_H2NGA"=[1]OUT_SyntheticFuels!$C$4:$C$1000)*1,("var_ncap"=[1]OUT_SyntheticFuels!$B$4:$B$1000)*1,[1]OUT_SyntheticFuels!N$4:N$1000)</f>
        <v>1.15186777702578E-4</v>
      </c>
      <c r="P2338" s="7" cm="1">
        <f t="array" ref="P2338">SUMPRODUCT(("SUP_H2NGA"=[1]OUT_SyntheticFuels!$C$4:$C$1000)*1,("var_ncap"=[1]OUT_SyntheticFuels!$B$4:$B$1000)*1,[1]OUT_SyntheticFuels!O$4:O$1000)</f>
        <v>6.44648778315354E-2</v>
      </c>
      <c r="Q2338" s="7" cm="1">
        <f t="array" ref="Q2338">SUMPRODUCT(("SUP_H2NGA"=[1]OUT_SyntheticFuels!$C$4:$C$1000)*1,("var_ncap"=[1]OUT_SyntheticFuels!$B$4:$B$1000)*1,[1]OUT_SyntheticFuels!P$4:P$1000)</f>
        <v>0.33622862614729299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1.17778984829553E-5</v>
      </c>
      <c r="J2339" s="7" cm="1">
        <f t="array" ref="J2339">SUMPRODUCT(("SUP_H2DSL"=[1]OUT_SyntheticFuels!$C$4:$C$1000)*1,("var_ncap"=[1]OUT_SyntheticFuels!$B$4:$B$1000)*1,[1]OUT_SyntheticFuels!I$4:I$1000)</f>
        <v>5.9261320159925502E-5</v>
      </c>
      <c r="K2339" s="7" cm="1">
        <f t="array" ref="K2339">SUMPRODUCT(("SUP_H2DSL"=[1]OUT_SyntheticFuels!$C$4:$C$1000)*1,("var_ncap"=[1]OUT_SyntheticFuels!$B$4:$B$1000)*1,[1]OUT_SyntheticFuels!J$4:J$1000)</f>
        <v>0.172685524594231</v>
      </c>
      <c r="L2339" s="7" cm="1">
        <f t="array" ref="L2339">SUMPRODUCT(("SUP_H2DSL"=[1]OUT_SyntheticFuels!$C$4:$C$1000)*1,("var_ncap"=[1]OUT_SyntheticFuels!$B$4:$B$1000)*1,[1]OUT_SyntheticFuels!K$4:K$1000)</f>
        <v>3.61575952795951E-3</v>
      </c>
      <c r="M2339" s="7" cm="1">
        <f t="array" ref="M2339">SUMPRODUCT(("SUP_H2DSL"=[1]OUT_SyntheticFuels!$C$4:$C$1000)*1,("var_ncap"=[1]OUT_SyntheticFuels!$B$4:$B$1000)*1,[1]OUT_SyntheticFuels!L$4:L$1000)</f>
        <v>6.8956127985916497E-5</v>
      </c>
      <c r="N2339" s="7" cm="1">
        <f t="array" ref="N2339">SUMPRODUCT(("SUP_H2DSL"=[1]OUT_SyntheticFuels!$C$4:$C$1000)*1,("var_ncap"=[1]OUT_SyntheticFuels!$B$4:$B$1000)*1,[1]OUT_SyntheticFuels!M$4:M$1000)</f>
        <v>7.7758538004238798E-5</v>
      </c>
      <c r="O2339" s="7" cm="1">
        <f t="array" ref="O2339">SUMPRODUCT(("SUP_H2DSL"=[1]OUT_SyntheticFuels!$C$4:$C$1000)*1,("var_ncap"=[1]OUT_SyntheticFuels!$B$4:$B$1000)*1,[1]OUT_SyntheticFuels!N$4:N$1000)</f>
        <v>2.9882656208108101E-2</v>
      </c>
      <c r="P2339" s="7" cm="1">
        <f t="array" ref="P2339">SUMPRODUCT(("SUP_H2DSL"=[1]OUT_SyntheticFuels!$C$4:$C$1000)*1,("var_ncap"=[1]OUT_SyntheticFuels!$B$4:$B$1000)*1,[1]OUT_SyntheticFuels!O$4:O$1000)</f>
        <v>1.00577441630149E-4</v>
      </c>
      <c r="Q2339" s="7" cm="1">
        <f t="array" ref="Q2339">SUMPRODUCT(("SUP_H2DSL"=[1]OUT_SyntheticFuels!$C$4:$C$1000)*1,("var_ncap"=[1]OUT_SyntheticFuels!$B$4:$B$1000)*1,[1]OUT_SyntheticFuels!P$4:P$1000)</f>
        <v>2.4702464436751501E-4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1.13402176660075E-5</v>
      </c>
      <c r="J2340" s="7" cm="1">
        <f t="array" ref="J2340">SUMPRODUCT(("SUP_H2GSL"=[1]OUT_SyntheticFuels!$C$4:$C$1000)*1,("var_ncap"=[1]OUT_SyntheticFuels!$B$4:$B$1000)*1,[1]OUT_SyntheticFuels!I$4:I$1000)</f>
        <v>5.6228293622596802E-5</v>
      </c>
      <c r="K2340" s="7" cm="1">
        <f t="array" ref="K2340">SUMPRODUCT(("SUP_H2GSL"=[1]OUT_SyntheticFuels!$C$4:$C$1000)*1,("var_ncap"=[1]OUT_SyntheticFuels!$B$4:$B$1000)*1,[1]OUT_SyntheticFuels!J$4:J$1000)</f>
        <v>0.19037537993183101</v>
      </c>
      <c r="L2340" s="7" cm="1">
        <f t="array" ref="L2340">SUMPRODUCT(("SUP_H2GSL"=[1]OUT_SyntheticFuels!$C$4:$C$1000)*1,("var_ncap"=[1]OUT_SyntheticFuels!$B$4:$B$1000)*1,[1]OUT_SyntheticFuels!K$4:K$1000)</f>
        <v>5.1555984381279801E-5</v>
      </c>
      <c r="M2340" s="7" cm="1">
        <f t="array" ref="M2340">SUMPRODUCT(("SUP_H2GSL"=[1]OUT_SyntheticFuels!$C$4:$C$1000)*1,("var_ncap"=[1]OUT_SyntheticFuels!$B$4:$B$1000)*1,[1]OUT_SyntheticFuels!L$4:L$1000)</f>
        <v>5.6231567747402501E-5</v>
      </c>
      <c r="N2340" s="7" cm="1">
        <f t="array" ref="N2340">SUMPRODUCT(("SUP_H2GSL"=[1]OUT_SyntheticFuels!$C$4:$C$1000)*1,("var_ncap"=[1]OUT_SyntheticFuels!$B$4:$B$1000)*1,[1]OUT_SyntheticFuels!M$4:M$1000)</f>
        <v>6.2890357572095796E-5</v>
      </c>
      <c r="O2340" s="7" cm="1">
        <f t="array" ref="O2340">SUMPRODUCT(("SUP_H2GSL"=[1]OUT_SyntheticFuels!$C$4:$C$1000)*1,("var_ncap"=[1]OUT_SyntheticFuels!$B$4:$B$1000)*1,[1]OUT_SyntheticFuels!N$4:N$1000)</f>
        <v>2.1485465186540001E-2</v>
      </c>
      <c r="P2340" s="7" cm="1">
        <f t="array" ref="P2340">SUMPRODUCT(("SUP_H2GSL"=[1]OUT_SyntheticFuels!$C$4:$C$1000)*1,("var_ncap"=[1]OUT_SyntheticFuels!$B$4:$B$1000)*1,[1]OUT_SyntheticFuels!O$4:O$1000)</f>
        <v>1.21017941326665E-4</v>
      </c>
      <c r="Q2340" s="7" cm="1">
        <f t="array" ref="Q2340">SUMPRODUCT(("SUP_H2GSL"=[1]OUT_SyntheticFuels!$C$4:$C$1000)*1,("var_ncap"=[1]OUT_SyntheticFuels!$B$4:$B$1000)*1,[1]OUT_SyntheticFuels!P$4:P$1000)</f>
        <v>4.4810838382207299E-4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696.77737532040146</v>
      </c>
      <c r="D3" s="3">
        <f t="shared" ref="D3:H3" si="0">SUM(D4:D7)</f>
        <v>686.56764213151507</v>
      </c>
      <c r="E3" s="3">
        <f t="shared" si="0"/>
        <v>647.63583718138625</v>
      </c>
      <c r="F3" s="3">
        <f t="shared" si="0"/>
        <v>619.74422435068971</v>
      </c>
      <c r="G3" s="3">
        <f t="shared" si="0"/>
        <v>567.78222754129433</v>
      </c>
      <c r="H3" s="3">
        <f t="shared" si="0"/>
        <v>547.7843294153696</v>
      </c>
    </row>
    <row r="4" spans="2:8" x14ac:dyDescent="0.5">
      <c r="B4" s="23" t="s">
        <v>1727</v>
      </c>
      <c r="C4" s="1">
        <f>'SPS1'!F763</f>
        <v>142.21781110262273</v>
      </c>
      <c r="D4" s="1">
        <f>'SPS1'!G763</f>
        <v>141.20334203787132</v>
      </c>
      <c r="E4" s="1">
        <f>'SPS1'!H763</f>
        <v>142.43814407593348</v>
      </c>
      <c r="F4" s="1">
        <f>'SPS1'!I763</f>
        <v>144.35257310193305</v>
      </c>
      <c r="G4" s="1">
        <f>'SPS1'!J763</f>
        <v>136.82072497415604</v>
      </c>
      <c r="H4" s="1">
        <f>'SPS1'!K763</f>
        <v>133.63121926281542</v>
      </c>
    </row>
    <row r="5" spans="2:8" x14ac:dyDescent="0.5">
      <c r="B5" s="23" t="s">
        <v>1728</v>
      </c>
      <c r="C5" s="1">
        <f>'SPS1'!F882</f>
        <v>140.10134102856514</v>
      </c>
      <c r="D5" s="1">
        <f>'SPS1'!G882</f>
        <v>137.05238514037552</v>
      </c>
      <c r="E5" s="1">
        <f>'SPS1'!H882</f>
        <v>130.57133506179102</v>
      </c>
      <c r="F5" s="1">
        <f>'SPS1'!I882</f>
        <v>128.88199797790222</v>
      </c>
      <c r="G5" s="1">
        <f>'SPS1'!J882</f>
        <v>127.1499879139861</v>
      </c>
      <c r="H5" s="1">
        <f>'SPS1'!K882</f>
        <v>126.33833796368313</v>
      </c>
    </row>
    <row r="6" spans="2:8" x14ac:dyDescent="0.5">
      <c r="B6" s="23" t="s">
        <v>1729</v>
      </c>
      <c r="C6" s="1">
        <f>'SPS1'!F972</f>
        <v>217.97004451095216</v>
      </c>
      <c r="D6" s="1">
        <f>'SPS1'!G972</f>
        <v>219.90396974631267</v>
      </c>
      <c r="E6" s="1">
        <f>'SPS1'!H972</f>
        <v>220.01433653988573</v>
      </c>
      <c r="F6" s="1">
        <f>'SPS1'!I972</f>
        <v>217.69730275674942</v>
      </c>
      <c r="G6" s="1">
        <f>'SPS1'!J972</f>
        <v>202.89935318771779</v>
      </c>
      <c r="H6" s="1">
        <f>'SPS1'!K972</f>
        <v>192.05658355846938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196.48817867826148</v>
      </c>
      <c r="D7" s="1">
        <f>'SPS1'!G1136+'SPS1'!G1315+'SPS1'!G1399+'SPS1'!G1483+'SPS1'!G1490+'SPS1'!G1497+'SPS1'!G1546+'SPS1'!G1593+'SPS1'!G1640</f>
        <v>188.40794520695556</v>
      </c>
      <c r="E7" s="1">
        <f>'SPS1'!H1136+'SPS1'!H1315+'SPS1'!H1399+'SPS1'!H1483+'SPS1'!H1490+'SPS1'!H1497+'SPS1'!H1546+'SPS1'!H1593+'SPS1'!H1640</f>
        <v>154.61202150377596</v>
      </c>
      <c r="F7" s="1">
        <f>'SPS1'!I1136+'SPS1'!I1315+'SPS1'!I1399+'SPS1'!I1483+'SPS1'!I1490+'SPS1'!I1497+'SPS1'!I1546+'SPS1'!I1593+'SPS1'!I1640</f>
        <v>128.81235051410499</v>
      </c>
      <c r="G7" s="1">
        <f>'SPS1'!J1136+'SPS1'!J1315+'SPS1'!J1399+'SPS1'!J1483+'SPS1'!J1490+'SPS1'!J1497+'SPS1'!J1546+'SPS1'!J1593+'SPS1'!J1640</f>
        <v>100.91216146543435</v>
      </c>
      <c r="H7" s="1">
        <f>'SPS1'!K1136+'SPS1'!K1315+'SPS1'!K1399+'SPS1'!K1483+'SPS1'!K1490+'SPS1'!K1497+'SPS1'!K1546+'SPS1'!K1593+'SPS1'!K1640</f>
        <v>95.758188630401719</v>
      </c>
    </row>
    <row r="8" spans="2:8" x14ac:dyDescent="0.5">
      <c r="B8" s="2" t="s">
        <v>1735</v>
      </c>
      <c r="C8" s="3">
        <f>SUM(C9:C12)</f>
        <v>511.76485063890232</v>
      </c>
      <c r="D8" s="3">
        <f t="shared" ref="D8:H8" si="1">SUM(D9:D12)</f>
        <v>501.28422838595634</v>
      </c>
      <c r="E8" s="3">
        <f t="shared" si="1"/>
        <v>504.49701073029826</v>
      </c>
      <c r="F8" s="3">
        <f t="shared" si="1"/>
        <v>532.93172867799581</v>
      </c>
      <c r="G8" s="3">
        <f t="shared" si="1"/>
        <v>532.0188305798755</v>
      </c>
      <c r="H8" s="3">
        <f t="shared" si="1"/>
        <v>534.38709453643924</v>
      </c>
    </row>
    <row r="9" spans="2:8" x14ac:dyDescent="0.5">
      <c r="B9" s="23" t="s">
        <v>1732</v>
      </c>
      <c r="C9" s="1">
        <f>'SPS1'!F291+'SPS1'!F409</f>
        <v>493.74563225551776</v>
      </c>
      <c r="D9" s="1">
        <f>'SPS1'!G291+'SPS1'!G409</f>
        <v>476.39632317578639</v>
      </c>
      <c r="E9" s="1">
        <f>'SPS1'!H291+'SPS1'!H409</f>
        <v>478.90136950317799</v>
      </c>
      <c r="F9" s="1">
        <f>'SPS1'!I291+'SPS1'!I409</f>
        <v>508.62414661503078</v>
      </c>
      <c r="G9" s="1">
        <f>'SPS1'!J291+'SPS1'!J409</f>
        <v>498.4952301725661</v>
      </c>
      <c r="H9" s="1">
        <f>'SPS1'!K291+'SPS1'!K409</f>
        <v>485.87250422861797</v>
      </c>
    </row>
    <row r="10" spans="2:8" x14ac:dyDescent="0.5">
      <c r="B10" s="23" t="s">
        <v>1733</v>
      </c>
      <c r="C10" s="1">
        <f>'SPS1'!F590+'SPS1'!F604+'SPS1'!F644</f>
        <v>18.012014424021299</v>
      </c>
      <c r="D10" s="1">
        <f>'SPS1'!G590+'SPS1'!G604+'SPS1'!G644</f>
        <v>24.860710618529573</v>
      </c>
      <c r="E10" s="1">
        <f>'SPS1'!H590+'SPS1'!H604+'SPS1'!H644</f>
        <v>25.568753407574619</v>
      </c>
      <c r="F10" s="1">
        <f>'SPS1'!I590+'SPS1'!I604+'SPS1'!I644</f>
        <v>23.694371295579625</v>
      </c>
      <c r="G10" s="1">
        <f>'SPS1'!J590+'SPS1'!J604+'SPS1'!J644</f>
        <v>22.526056437441987</v>
      </c>
      <c r="H10" s="1">
        <f>'SPS1'!K590+'SPS1'!K604+'SPS1'!K644</f>
        <v>27.063114434221145</v>
      </c>
    </row>
    <row r="11" spans="2:8" x14ac:dyDescent="0.5">
      <c r="B11" s="23" t="s">
        <v>1731</v>
      </c>
      <c r="C11" s="1">
        <f>'SPS1'!F679</f>
        <v>7.2039593632913764E-3</v>
      </c>
      <c r="D11" s="1">
        <f>'SPS1'!G679</f>
        <v>2.7194591640324693E-2</v>
      </c>
      <c r="E11" s="1">
        <f>'SPS1'!H679</f>
        <v>2.6887819545678801E-2</v>
      </c>
      <c r="F11" s="1">
        <f>'SPS1'!I679</f>
        <v>0.61321076738543634</v>
      </c>
      <c r="G11" s="1">
        <f>'SPS1'!J679</f>
        <v>10.997543969867408</v>
      </c>
      <c r="H11" s="1">
        <f>'SPS1'!K679</f>
        <v>21.451188164712278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2.8770888772444443E-4</v>
      </c>
    </row>
    <row r="13" spans="2:8" x14ac:dyDescent="0.5">
      <c r="B13" s="2" t="s">
        <v>1736</v>
      </c>
      <c r="C13" s="3">
        <f>'SPS1'!F2+'SPS1'!F20-'SPS1'!F57</f>
        <v>964.06912966364052</v>
      </c>
      <c r="D13" s="3">
        <f>'SPS1'!G2+'SPS1'!G20-'SPS1'!G57</f>
        <v>963.23775386289549</v>
      </c>
      <c r="E13" s="3">
        <f>'SPS1'!H2+'SPS1'!H20-'SPS1'!H57</f>
        <v>884.16621092697778</v>
      </c>
      <c r="F13" s="3">
        <f>'SPS1'!I2+'SPS1'!I20-'SPS1'!I57</f>
        <v>874.98481988228491</v>
      </c>
      <c r="G13" s="3">
        <f>'SPS1'!J2+'SPS1'!J20-'SPS1'!J57</f>
        <v>797.86359863363089</v>
      </c>
      <c r="H13" s="3">
        <f>'SPS1'!K2+'SPS1'!K20-'SPS1'!K57</f>
        <v>747.76113161427065</v>
      </c>
    </row>
    <row r="14" spans="2:8" x14ac:dyDescent="0.5">
      <c r="B14" s="23" t="s">
        <v>1737</v>
      </c>
      <c r="C14" s="1">
        <f>'SPS1'!F2</f>
        <v>301.54891080773092</v>
      </c>
      <c r="D14" s="1">
        <f>'SPS1'!G2</f>
        <v>296.96953611418024</v>
      </c>
      <c r="E14" s="1">
        <f>'SPS1'!H2</f>
        <v>329.37162587811474</v>
      </c>
      <c r="F14" s="1">
        <f>'SPS1'!I2</f>
        <v>375.63813573035958</v>
      </c>
      <c r="G14" s="1">
        <f>'SPS1'!J2</f>
        <v>432.44018001939537</v>
      </c>
      <c r="H14" s="1">
        <f>'SPS1'!K2</f>
        <v>513.24431990454127</v>
      </c>
    </row>
    <row r="15" spans="2:8" x14ac:dyDescent="0.5">
      <c r="B15" s="23" t="s">
        <v>19</v>
      </c>
      <c r="C15" s="1">
        <f>'SPS1'!F20</f>
        <v>779.69031902536437</v>
      </c>
      <c r="D15" s="1">
        <f>'SPS1'!G20</f>
        <v>701.7876853110339</v>
      </c>
      <c r="E15" s="1">
        <f>'SPS1'!H20</f>
        <v>609.0540718248144</v>
      </c>
      <c r="F15" s="1">
        <f>'SPS1'!I20</f>
        <v>547.34611637011812</v>
      </c>
      <c r="G15" s="1">
        <f>'SPS1'!J20</f>
        <v>411.98324607750521</v>
      </c>
      <c r="H15" s="1">
        <f>'SPS1'!K20</f>
        <v>283.17613971913852</v>
      </c>
    </row>
    <row r="16" spans="2:8" x14ac:dyDescent="0.5">
      <c r="B16" s="23" t="s">
        <v>24</v>
      </c>
      <c r="C16" s="1">
        <f>'SPS1'!F57</f>
        <v>117.17010016945487</v>
      </c>
      <c r="D16" s="1">
        <f>'SPS1'!G57</f>
        <v>35.519467562318589</v>
      </c>
      <c r="E16" s="1">
        <f>'SPS1'!H57</f>
        <v>54.259486775951309</v>
      </c>
      <c r="F16" s="1">
        <f>'SPS1'!I57</f>
        <v>47.999432218192823</v>
      </c>
      <c r="G16" s="1">
        <f>'SPS1'!J57</f>
        <v>46.559827463269727</v>
      </c>
      <c r="H16" s="1">
        <f>'SPS1'!K57</f>
        <v>48.659328009409116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2026-03-24T10:32:14Z</dcterms:modified>
</cp:coreProperties>
</file>